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iksantikvaren-my.sharepoint.com/personal/jostein_gundersen_ra_no/Documents/Mine dokumenter/§§ 9 og 10/§ 10 - utgravinger - budsjetter - retningslinjer mm/Budsjettmaler/"/>
    </mc:Choice>
  </mc:AlternateContent>
  <xr:revisionPtr revIDLastSave="18" documentId="8_{3738DB7B-7BEC-456C-9738-2D7849706C8B}" xr6:coauthVersionLast="47" xr6:coauthVersionMax="47" xr10:uidLastSave="{45F15323-CA2F-4BD5-8A9B-277DBE66E536}"/>
  <bookViews>
    <workbookView xWindow="28680" yWindow="-120" windowWidth="29040" windowHeight="17640" xr2:uid="{00000000-000D-0000-FFFF-FFFF00000000}"/>
  </bookViews>
  <sheets>
    <sheet name="RA budsjett 2023" sheetId="5" r:id="rId1"/>
    <sheet name="RA regnskap - oppsummering" sheetId="6" r:id="rId2"/>
    <sheet name="Timelønnstabell C mai 2023" sheetId="3" r:id="rId3"/>
  </sheets>
  <definedNames>
    <definedName name="_xlnm.Print_Area" localSheetId="0">'RA budsjett 2023'!$A$1:$J$116</definedName>
    <definedName name="_xlnm.Print_Area" localSheetId="1">'RA regnskap - oppsummering'!$C$1:$I$116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7" i="3"/>
  <c r="F22" i="5" l="1"/>
  <c r="H32" i="6" l="1"/>
  <c r="I32" i="6" s="1"/>
  <c r="G33" i="6"/>
  <c r="H79" i="6" l="1"/>
  <c r="I79" i="6" s="1"/>
  <c r="F53" i="6" l="1"/>
  <c r="G53" i="6" s="1"/>
  <c r="I83" i="5"/>
  <c r="H85" i="6" s="1"/>
  <c r="I85" i="6" s="1"/>
  <c r="I52" i="5" l="1"/>
  <c r="H53" i="6" s="1"/>
  <c r="I53" i="6" s="1"/>
  <c r="H17" i="5" l="1"/>
  <c r="H18" i="5"/>
  <c r="H19" i="5"/>
  <c r="H20" i="5"/>
  <c r="H21" i="5"/>
  <c r="H16" i="5"/>
  <c r="H105" i="6" l="1"/>
  <c r="I102" i="5" l="1"/>
  <c r="I66" i="5"/>
  <c r="I67" i="5"/>
  <c r="I68" i="5"/>
  <c r="I69" i="5"/>
  <c r="I70" i="5"/>
  <c r="I71" i="5"/>
  <c r="I72" i="5"/>
  <c r="H42" i="5"/>
  <c r="I51" i="5"/>
  <c r="L38" i="5" l="1"/>
  <c r="F40" i="5" s="1"/>
  <c r="L30" i="5"/>
  <c r="F32" i="5" s="1"/>
  <c r="I65" i="5"/>
  <c r="I73" i="5" s="1"/>
  <c r="L39" i="5" l="1"/>
  <c r="H50" i="5"/>
  <c r="H49" i="5"/>
  <c r="H48" i="5"/>
  <c r="H45" i="5"/>
  <c r="H44" i="5"/>
  <c r="H43" i="5"/>
  <c r="H39" i="5"/>
  <c r="H38" i="5"/>
  <c r="H37" i="5"/>
  <c r="H36" i="5"/>
  <c r="H35" i="5"/>
  <c r="H24" i="5"/>
  <c r="H34" i="5"/>
  <c r="H30" i="5"/>
  <c r="H29" i="5"/>
  <c r="H28" i="5"/>
  <c r="H27" i="5"/>
  <c r="H26" i="5"/>
  <c r="H25" i="5"/>
  <c r="I21" i="5"/>
  <c r="I20" i="5"/>
  <c r="I19" i="5"/>
  <c r="I18" i="5"/>
  <c r="I17" i="5"/>
  <c r="C103" i="6" l="1"/>
  <c r="C102" i="6"/>
  <c r="C91" i="6"/>
  <c r="C90" i="6"/>
  <c r="C82" i="6"/>
  <c r="C81" i="6"/>
  <c r="C44" i="6"/>
  <c r="C45" i="6"/>
  <c r="C46" i="6"/>
  <c r="C43" i="6"/>
  <c r="C40" i="6"/>
  <c r="C39" i="6"/>
  <c r="C31" i="6"/>
  <c r="C30" i="6"/>
  <c r="C22" i="6"/>
  <c r="C21" i="6"/>
  <c r="D10" i="6"/>
  <c r="D2" i="6"/>
  <c r="D11" i="6"/>
  <c r="D12" i="6"/>
  <c r="D3" i="6"/>
  <c r="D4" i="6"/>
  <c r="D5" i="6"/>
  <c r="D6" i="6"/>
  <c r="D7" i="6"/>
  <c r="G67" i="6" l="1"/>
  <c r="G68" i="6"/>
  <c r="G69" i="6"/>
  <c r="G70" i="6"/>
  <c r="G71" i="6"/>
  <c r="G72" i="6"/>
  <c r="G73" i="6"/>
  <c r="G66" i="6"/>
  <c r="I105" i="6"/>
  <c r="H78" i="6"/>
  <c r="I78" i="6" s="1"/>
  <c r="H80" i="6"/>
  <c r="I80" i="6" s="1"/>
  <c r="H81" i="6"/>
  <c r="I81" i="6" s="1"/>
  <c r="H82" i="6"/>
  <c r="I82" i="6" s="1"/>
  <c r="H86" i="6"/>
  <c r="I86" i="6" s="1"/>
  <c r="H88" i="6"/>
  <c r="I88" i="6" s="1"/>
  <c r="H89" i="6"/>
  <c r="I89" i="6" s="1"/>
  <c r="H90" i="6"/>
  <c r="I90" i="6" s="1"/>
  <c r="H91" i="6"/>
  <c r="I91" i="6" s="1"/>
  <c r="H94" i="6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H102" i="6"/>
  <c r="I102" i="6" s="1"/>
  <c r="H103" i="6"/>
  <c r="I103" i="6" s="1"/>
  <c r="G104" i="6"/>
  <c r="G92" i="6"/>
  <c r="F52" i="6"/>
  <c r="G52" i="6" s="1"/>
  <c r="G54" i="6" s="1"/>
  <c r="G47" i="6"/>
  <c r="G41" i="6"/>
  <c r="G23" i="6"/>
  <c r="D56" i="6"/>
  <c r="G75" i="6" l="1"/>
  <c r="G55" i="6"/>
  <c r="I94" i="6"/>
  <c r="H104" i="6"/>
  <c r="I104" i="6" s="1"/>
  <c r="G83" i="6"/>
  <c r="H52" i="6"/>
  <c r="I52" i="6" s="1"/>
  <c r="I75" i="5"/>
  <c r="I81" i="5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50" i="5"/>
  <c r="H51" i="6" s="1"/>
  <c r="I51" i="6" s="1"/>
  <c r="I49" i="5"/>
  <c r="H50" i="6" s="1"/>
  <c r="I50" i="6" s="1"/>
  <c r="I48" i="5"/>
  <c r="I45" i="5"/>
  <c r="H46" i="6" s="1"/>
  <c r="I46" i="6" s="1"/>
  <c r="I44" i="5"/>
  <c r="H45" i="6" s="1"/>
  <c r="I45" i="6" s="1"/>
  <c r="I43" i="5"/>
  <c r="H44" i="6" s="1"/>
  <c r="I44" i="6" s="1"/>
  <c r="I42" i="5"/>
  <c r="I39" i="5"/>
  <c r="H40" i="6" s="1"/>
  <c r="I40" i="6" s="1"/>
  <c r="I38" i="5"/>
  <c r="H39" i="6" s="1"/>
  <c r="I39" i="6" s="1"/>
  <c r="I37" i="5"/>
  <c r="H38" i="6" s="1"/>
  <c r="I38" i="6" s="1"/>
  <c r="I36" i="5"/>
  <c r="H37" i="6" s="1"/>
  <c r="I37" i="6" s="1"/>
  <c r="I35" i="5"/>
  <c r="H36" i="6" s="1"/>
  <c r="I36" i="6" s="1"/>
  <c r="I34" i="5"/>
  <c r="I30" i="5"/>
  <c r="H31" i="6" s="1"/>
  <c r="I31" i="6" s="1"/>
  <c r="I29" i="5"/>
  <c r="H30" i="6" s="1"/>
  <c r="I30" i="6" s="1"/>
  <c r="I28" i="5"/>
  <c r="H29" i="6" s="1"/>
  <c r="I29" i="6" s="1"/>
  <c r="I27" i="5"/>
  <c r="H28" i="6" s="1"/>
  <c r="I28" i="6" s="1"/>
  <c r="I26" i="5"/>
  <c r="H27" i="6" s="1"/>
  <c r="I27" i="6" s="1"/>
  <c r="I25" i="5"/>
  <c r="H26" i="6" s="1"/>
  <c r="I26" i="6" s="1"/>
  <c r="I24" i="5"/>
  <c r="H22" i="6"/>
  <c r="I22" i="6" s="1"/>
  <c r="H21" i="6"/>
  <c r="I21" i="6" s="1"/>
  <c r="H20" i="6"/>
  <c r="I20" i="6" s="1"/>
  <c r="H19" i="6"/>
  <c r="I19" i="6" s="1"/>
  <c r="H18" i="6"/>
  <c r="I16" i="5"/>
  <c r="I53" i="5" l="1"/>
  <c r="I66" i="6"/>
  <c r="H75" i="6"/>
  <c r="I18" i="6"/>
  <c r="H17" i="6"/>
  <c r="I17" i="6" s="1"/>
  <c r="I22" i="5"/>
  <c r="H49" i="6"/>
  <c r="H54" i="6" s="1"/>
  <c r="I54" i="6" s="1"/>
  <c r="H43" i="6"/>
  <c r="I46" i="5"/>
  <c r="H35" i="6"/>
  <c r="I40" i="5"/>
  <c r="I32" i="5"/>
  <c r="L49" i="5" s="1"/>
  <c r="H25" i="6"/>
  <c r="H33" i="6" s="1"/>
  <c r="H77" i="6"/>
  <c r="I54" i="5" l="1"/>
  <c r="I77" i="6"/>
  <c r="H83" i="6"/>
  <c r="I83" i="6" s="1"/>
  <c r="I43" i="6"/>
  <c r="H47" i="6"/>
  <c r="I47" i="6" s="1"/>
  <c r="I35" i="6"/>
  <c r="H41" i="6"/>
  <c r="I41" i="6" s="1"/>
  <c r="I49" i="6"/>
  <c r="I25" i="6"/>
  <c r="I33" i="6"/>
  <c r="H23" i="6"/>
  <c r="I23" i="6" s="1"/>
  <c r="I75" i="6"/>
  <c r="G56" i="6"/>
  <c r="G107" i="6"/>
  <c r="I55" i="5" l="1"/>
  <c r="H55" i="6"/>
  <c r="I55" i="6" s="1"/>
  <c r="G57" i="6"/>
  <c r="G58" i="6" s="1"/>
  <c r="I56" i="5" l="1"/>
  <c r="I57" i="5" s="1"/>
  <c r="H56" i="6"/>
  <c r="H57" i="6" s="1"/>
  <c r="G59" i="6"/>
  <c r="G108" i="6" s="1"/>
  <c r="I56" i="6" l="1"/>
  <c r="I58" i="5"/>
  <c r="I85" i="5" s="1"/>
  <c r="I90" i="5" s="1"/>
  <c r="H58" i="6"/>
  <c r="I57" i="6"/>
  <c r="G62" i="6"/>
  <c r="H59" i="6" l="1"/>
  <c r="L103" i="5"/>
  <c r="I61" i="5"/>
  <c r="H62" i="6" s="1"/>
  <c r="I58" i="6"/>
  <c r="I59" i="6" l="1"/>
  <c r="I62" i="6"/>
  <c r="H87" i="6" l="1"/>
  <c r="I105" i="5"/>
  <c r="I106" i="5" l="1"/>
  <c r="H108" i="6" s="1"/>
  <c r="I108" i="6" s="1"/>
  <c r="H107" i="6"/>
  <c r="I107" i="6" s="1"/>
  <c r="I87" i="6"/>
  <c r="H92" i="6"/>
  <c r="I9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F51" authorId="0" shapeId="0" xr:uid="{00000000-0006-0000-0000-000001000000}">
      <text>
        <r>
          <rPr>
            <sz val="9"/>
            <color indexed="81"/>
            <rFont val="Tahoma"/>
            <family val="2"/>
          </rPr>
          <t>Antall døgn/ felttillegg</t>
        </r>
      </text>
    </comment>
    <comment ref="F52" authorId="0" shapeId="0" xr:uid="{00000000-0006-0000-0000-000002000000}">
      <text>
        <r>
          <rPr>
            <sz val="9"/>
            <color indexed="81"/>
            <rFont val="Tahoma"/>
            <family val="2"/>
          </rPr>
          <t>Antall dykketillegg</t>
        </r>
      </text>
    </comment>
    <comment ref="D55" authorId="0" shapeId="0" xr:uid="{00000000-0006-0000-0000-000003000000}">
      <text>
        <r>
          <rPr>
            <sz val="9"/>
            <color indexed="81"/>
            <rFont val="Tahoma"/>
            <family val="2"/>
          </rPr>
          <t>Fyll inn insitusjonens %-sats for sosiale utgifter</t>
        </r>
      </text>
    </comment>
    <comment ref="F83" authorId="0" shapeId="0" xr:uid="{00000000-0006-0000-0000-000004000000}">
      <text>
        <r>
          <rPr>
            <sz val="9"/>
            <color indexed="81"/>
            <rFont val="Tahoma"/>
            <family val="2"/>
          </rPr>
          <t>Antall drakttillegg totalt</t>
        </r>
      </text>
    </comment>
    <comment ref="C84" authorId="0" shapeId="0" xr:uid="{00000000-0006-0000-0000-000005000000}">
      <text>
        <r>
          <rPr>
            <sz val="9"/>
            <color indexed="81"/>
            <rFont val="Tahoma"/>
            <family val="2"/>
          </rPr>
          <t>Dersom det budsjetteres med leie av insitutsjonens eget utstyr, skal utregning av leiepris etter verdiforringelsesprinisppet vedlegges budsjettoppsettet. 
Bærbare PC'er, software og lignende skal dekkes av overhead, jf. retningslinjene pkt 2.2.a</t>
        </r>
      </text>
    </comment>
  </commentList>
</comments>
</file>

<file path=xl/sharedStrings.xml><?xml version="1.0" encoding="utf-8"?>
<sst xmlns="http://schemas.openxmlformats.org/spreadsheetml/2006/main" count="324" uniqueCount="160">
  <si>
    <t>Forarbeid</t>
  </si>
  <si>
    <t>Feltarbeid</t>
  </si>
  <si>
    <t>Etterarbeid</t>
  </si>
  <si>
    <t>Sum</t>
  </si>
  <si>
    <t>Konservering</t>
  </si>
  <si>
    <t>Tidsramme i felt</t>
  </si>
  <si>
    <t>Tiltakshaver</t>
  </si>
  <si>
    <t>Adresse</t>
  </si>
  <si>
    <t>SUM TOTAL</t>
  </si>
  <si>
    <t>Prosjektnavn</t>
  </si>
  <si>
    <t>Tiltakskode/prosjektnr.</t>
  </si>
  <si>
    <t xml:space="preserve">Brakkeleie inkl. frakt </t>
  </si>
  <si>
    <t>Toalettleie inkl. frakt</t>
  </si>
  <si>
    <t>Innmåling/GIS</t>
  </si>
  <si>
    <t>Interne styringsgr.medl.</t>
  </si>
  <si>
    <t>Ekst. styringsgr. medl.</t>
  </si>
  <si>
    <t>Administrativ forpl.</t>
  </si>
  <si>
    <t>Askeladden ID nr.</t>
  </si>
  <si>
    <t>Utgravningsleder</t>
  </si>
  <si>
    <t>Prosjektleder/-ansvarlig</t>
  </si>
  <si>
    <t>Feltleder</t>
  </si>
  <si>
    <t>LØNNSUTGIFTER *)</t>
  </si>
  <si>
    <t>Nattillegg        (stat.reg.)</t>
  </si>
  <si>
    <t>Natttillegg       (feltsats)</t>
  </si>
  <si>
    <t xml:space="preserve">Større/tyngre utstyr </t>
  </si>
  <si>
    <t>Småutstyr/arb.klær/verneutst.</t>
  </si>
  <si>
    <t>Drift styringsgruppemøter</t>
  </si>
  <si>
    <t>Hotell, legitimert</t>
  </si>
  <si>
    <t>Kjøregodtgjørelse     (pr.km)</t>
  </si>
  <si>
    <t>*)    Føy til ytterlige stillingskategorier om nødvendig</t>
  </si>
  <si>
    <t>Sum direkte lønnsutg.</t>
  </si>
  <si>
    <t>Sum lønn og sos. utg.</t>
  </si>
  <si>
    <t>Naturvitenskap **)</t>
  </si>
  <si>
    <t>DRIFT</t>
  </si>
  <si>
    <t>Utstyr m.m. **)</t>
  </si>
  <si>
    <t>Miljøovervåking</t>
  </si>
  <si>
    <t>Gravemaskin</t>
  </si>
  <si>
    <t xml:space="preserve">Formidling </t>
  </si>
  <si>
    <t xml:space="preserve">C-14 prøver </t>
  </si>
  <si>
    <t>Bil   leie (dag/uke/mnd.)</t>
  </si>
  <si>
    <t>60 % av lønn og sosiale utgifter</t>
  </si>
  <si>
    <t>Offentlig transport (fly, tog osv,)</t>
  </si>
  <si>
    <t>Uforutsett</t>
  </si>
  <si>
    <t xml:space="preserve">                                      a</t>
  </si>
  <si>
    <t>% av direkte lønnsutgifter</t>
  </si>
  <si>
    <t>Inntil 10 % av samlete lønnsutgifter</t>
  </si>
  <si>
    <r>
      <t xml:space="preserve">SUM   </t>
    </r>
    <r>
      <rPr>
        <sz val="11"/>
        <rFont val="Arial"/>
        <family val="2"/>
      </rPr>
      <t>samlete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driftsutgifter</t>
    </r>
  </si>
  <si>
    <t>Prosjektansvarlig</t>
  </si>
  <si>
    <t>Naturvitenskap/øvrig kompetanse **)</t>
  </si>
  <si>
    <t>Reiseutgifter **)</t>
  </si>
  <si>
    <t>Hjelpetabell for lønnsberegning av timebetalt arbeide gjeldende</t>
  </si>
  <si>
    <t>Andre lønnsutgifter</t>
  </si>
  <si>
    <t>Sosiale utgifter    -    (legg inn %-sats)</t>
  </si>
  <si>
    <t>forts. neste side</t>
  </si>
  <si>
    <t>l.tr.</t>
  </si>
  <si>
    <t>**)  Spesifiser/legg til. Legg ved underbilag ved behov</t>
  </si>
  <si>
    <t>overført fra forrige side:</t>
  </si>
  <si>
    <t>Utførende instans</t>
  </si>
  <si>
    <r>
      <t xml:space="preserve">BUDSJETT - </t>
    </r>
    <r>
      <rPr>
        <b/>
        <sz val="12"/>
        <rFont val="Arial"/>
        <family val="2"/>
      </rPr>
      <t xml:space="preserve">SÆRSKILT GRANSKING/SÆRSKILTE TILTAK ETTER KML § 10                                 </t>
    </r>
  </si>
  <si>
    <t>døgn   á kr</t>
  </si>
  <si>
    <t>dager  á kr</t>
  </si>
  <si>
    <t>netter  á kr</t>
  </si>
  <si>
    <t>Sted/dato:</t>
  </si>
  <si>
    <t>Signatur:</t>
  </si>
  <si>
    <t>Dato:</t>
  </si>
  <si>
    <t>Feltassistent</t>
  </si>
  <si>
    <t>Innkjøpt konsulentbistand, og tjenester **)</t>
  </si>
  <si>
    <t>Felttillegg</t>
  </si>
  <si>
    <t>(2.1)</t>
  </si>
  <si>
    <t>(2.1.1)</t>
  </si>
  <si>
    <t>(2.1.2)</t>
  </si>
  <si>
    <t>(2.1.3)</t>
  </si>
  <si>
    <t>(2.1.4)</t>
  </si>
  <si>
    <t>(2.1.5)</t>
  </si>
  <si>
    <t>(2.1.6)</t>
  </si>
  <si>
    <t>(2.1.7)</t>
  </si>
  <si>
    <t>(2.1.8)</t>
  </si>
  <si>
    <t>(2.1.9)</t>
  </si>
  <si>
    <t>(2.2)</t>
  </si>
  <si>
    <t>(2.3)</t>
  </si>
  <si>
    <t>(2.4)</t>
  </si>
  <si>
    <t>(2.5)</t>
  </si>
  <si>
    <t>(2.6)</t>
  </si>
  <si>
    <t>(2.7)</t>
  </si>
  <si>
    <t>Trykkeutgifter</t>
  </si>
  <si>
    <t>Sosiale utgifter</t>
  </si>
  <si>
    <t>Budsjett</t>
  </si>
  <si>
    <t>timer</t>
  </si>
  <si>
    <t>Tidsramme etterarbeid</t>
  </si>
  <si>
    <t>Rest</t>
  </si>
  <si>
    <t>Offentlig transport</t>
  </si>
  <si>
    <t>Kjøregodtgjørelse</t>
  </si>
  <si>
    <t>Småutstyr m.v.</t>
  </si>
  <si>
    <t>forts neste side</t>
  </si>
  <si>
    <t>Bil   leie</t>
  </si>
  <si>
    <t xml:space="preserve">Brakkeleie </t>
  </si>
  <si>
    <t>Toalettleie</t>
  </si>
  <si>
    <t xml:space="preserve">Dato: </t>
  </si>
  <si>
    <t>Sted</t>
  </si>
  <si>
    <t>%</t>
  </si>
  <si>
    <t>Overhead</t>
  </si>
  <si>
    <r>
      <t xml:space="preserve">SUM  </t>
    </r>
    <r>
      <rPr>
        <sz val="11"/>
        <rFont val="Arial"/>
        <family val="2"/>
      </rPr>
      <t xml:space="preserve"> lønnsutgifter (lønn+ sos. utg. + overhead)                                              </t>
    </r>
    <r>
      <rPr>
        <b/>
        <sz val="11"/>
        <rFont val="ESRI Business"/>
      </rPr>
      <t>a</t>
    </r>
  </si>
  <si>
    <t>Innkjøpt konsulentbistand, og tjenester</t>
  </si>
  <si>
    <t>Reiseutgifter</t>
  </si>
  <si>
    <t>Utstyr m.m.</t>
  </si>
  <si>
    <t>LØNNSUTGIFTER</t>
  </si>
  <si>
    <r>
      <t xml:space="preserve">REGNSKAP - </t>
    </r>
    <r>
      <rPr>
        <b/>
        <sz val="12"/>
        <rFont val="Arial"/>
        <family val="2"/>
      </rPr>
      <t xml:space="preserve">SÆRSKILT GRANSKINGETTER KML § 10 </t>
    </r>
    <r>
      <rPr>
        <b/>
        <sz val="14"/>
        <rFont val="Arial"/>
        <family val="2"/>
      </rPr>
      <t>- OPPSUMMERING</t>
    </r>
  </si>
  <si>
    <t>Naturvitenskap</t>
  </si>
  <si>
    <t>Bruttolønn pr år</t>
  </si>
  <si>
    <t>Lønns- trinn</t>
  </si>
  <si>
    <t>Bruttolønn pr time</t>
  </si>
  <si>
    <r>
      <t xml:space="preserve">SUM  </t>
    </r>
    <r>
      <rPr>
        <sz val="11"/>
        <rFont val="Arial"/>
        <family val="2"/>
      </rPr>
      <t xml:space="preserve"> samlete lønnsutgifter (lønn+ sos. utg. + overhead)                                              </t>
    </r>
  </si>
  <si>
    <t>(kun for intern bruk)</t>
  </si>
  <si>
    <t>Samlet antall timer feltarbeid:</t>
  </si>
  <si>
    <t>Samlet antall timer etterarbeid:</t>
  </si>
  <si>
    <t>Tilsvarer i % av feltarbeid:</t>
  </si>
  <si>
    <t>Ekstra kategorier for feltarbeid kan legges til i celle C29 og C30. Disse cellene er åpne for redigering. Andre lønnsutgifter, som skifttillegg, helgetillegg el.l skal føres i cell I31. Dersom denne posten benyttes skal det redegjøres for i budsjettforklaring el.l.</t>
  </si>
  <si>
    <t xml:space="preserve">Ekstra kategorier for forarbeid kan legges til i celle C20 og C21. Disse cellene er åpne for redigering. </t>
  </si>
  <si>
    <t xml:space="preserve">Ekstra kategorier for forarbeid kan legges til i celle C38 og C39. Disse cellene er åpne for redigering. </t>
  </si>
  <si>
    <t>(før sosiale utgifter og overhead)</t>
  </si>
  <si>
    <t>Skal spesifiseres i budsjettforklaring el.l</t>
  </si>
  <si>
    <t>Skal kun benyttes dersom konserveringstjenester kjøpes utenfor egen institusjon</t>
  </si>
  <si>
    <t>Eksterne styringsgruppe medlemmer</t>
  </si>
  <si>
    <t>Skal kun benyttes dersom naturvitenskaplige tjenester kjøpes utenfor egen institusjon</t>
  </si>
  <si>
    <r>
      <t xml:space="preserve">Merk at </t>
    </r>
    <r>
      <rPr>
        <i/>
        <u/>
        <sz val="10"/>
        <color theme="0" tint="-0.499984740745262"/>
        <rFont val="Arial"/>
        <family val="2"/>
      </rPr>
      <t>forbruk</t>
    </r>
    <r>
      <rPr>
        <i/>
        <sz val="10"/>
        <color theme="0" tint="-0.499984740745262"/>
        <rFont val="Arial"/>
        <family val="2"/>
      </rPr>
      <t xml:space="preserve"> av posten skal spesifiseres i regnskap</t>
    </r>
  </si>
  <si>
    <t>(kun for internt bruk)</t>
  </si>
  <si>
    <r>
      <t xml:space="preserve">Skal brukes til </t>
    </r>
    <r>
      <rPr>
        <i/>
        <u/>
        <sz val="10"/>
        <color theme="0" tint="-0.499984740745262"/>
        <rFont val="Arial"/>
        <family val="2"/>
      </rPr>
      <t>uforutsette</t>
    </r>
    <r>
      <rPr>
        <i/>
        <sz val="10"/>
        <color theme="0" tint="-0.499984740745262"/>
        <rFont val="Arial"/>
        <family val="2"/>
      </rPr>
      <t xml:space="preserve"> utgifter, samt avrunding, se retningslinjene pkt 2.7. Maksimalt kr:</t>
    </r>
  </si>
  <si>
    <t>Andre lønnsutgifter, skifttillegg mv. (Skal spesifiseres i budsjettfoklaring el.l)</t>
  </si>
  <si>
    <t xml:space="preserve">Omfang og opplegg for formidling skal redegjøres for i prosjektplan. Skal ikke overstige kr </t>
  </si>
  <si>
    <t>Diett m/overn.  (feltsats)</t>
  </si>
  <si>
    <t>Diett-/nattillegg</t>
  </si>
  <si>
    <t>Diett m/overn. (stat.reg.)</t>
  </si>
  <si>
    <t>Diett 6 -12 t     (stat.reg.)</t>
  </si>
  <si>
    <t>Diett 12 t u/overn.(stat.reg)</t>
  </si>
  <si>
    <t>Nattillegg       (feltsats)</t>
  </si>
  <si>
    <t>Posten gjelder kompetanse som institusjonen selv besitter. Eksternt innkjøpt kompetanse skal budsjetteres under innkjøpt konsulentbistand (celle C95).</t>
  </si>
  <si>
    <t>timer   á</t>
  </si>
  <si>
    <t>døgn   á</t>
  </si>
  <si>
    <t>Formidling</t>
  </si>
  <si>
    <t>Interne styringsgruppe mdl</t>
  </si>
  <si>
    <t>dager  á</t>
  </si>
  <si>
    <t>netter  á</t>
  </si>
  <si>
    <t>km      á</t>
  </si>
  <si>
    <t xml:space="preserve">pluss avrunding </t>
  </si>
  <si>
    <t>opp til nærmeste 500kr i totalbudsjettet</t>
  </si>
  <si>
    <t>Hjelp og tips</t>
  </si>
  <si>
    <t>Husk å fylle inn sats for sosiale utgifter!</t>
  </si>
  <si>
    <t>Ved utskrift skal bare aktive ark i budsjettmalen skrives ut (gjerne til pdf). Ikke velg "hele arbeidsboken" eller "merket område". Utskriften skal være 2 sider. Dersom dette ikke fungerer som det skal må du endre innstillingene i programmet.</t>
  </si>
  <si>
    <t>Sted, kommune, fylke</t>
  </si>
  <si>
    <t xml:space="preserve">Kulturminne(r) </t>
  </si>
  <si>
    <t>Dykkertillegg</t>
  </si>
  <si>
    <t>Båt   leie (omfang)</t>
  </si>
  <si>
    <t>Dykkerdrakt</t>
  </si>
  <si>
    <t xml:space="preserve">    á</t>
  </si>
  <si>
    <t>Kulturminne(r)</t>
  </si>
  <si>
    <t>Båt leie</t>
  </si>
  <si>
    <r>
      <t xml:space="preserve">Kost/ losji samlet </t>
    </r>
    <r>
      <rPr>
        <sz val="8"/>
        <rFont val="Arial"/>
        <family val="2"/>
      </rPr>
      <t>(benyttes dersom radene over ikke benyttes)</t>
    </r>
  </si>
  <si>
    <t>Andre lønnsutgifter, skifttillegg mv.</t>
  </si>
  <si>
    <t>Versjonsdato: 03.05.2023</t>
  </si>
  <si>
    <t>fra 1. mai 2023. 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</si>
</sst>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kr&quot;\ #,##0"/>
    <numFmt numFmtId="165" formatCode="#,##0.0"/>
    <numFmt numFmtId="166" formatCode="#,##0.00_ ;[Red]\-#,##0.00\ "/>
    <numFmt numFmtId="167" formatCode="0.0\ %"/>
    <numFmt numFmtId="168" formatCode="_ &quot;kr&quot;\ * #,##0_ ;_ &quot;kr&quot;\ * \-#,##0_ ;\ ;_ @_ "/>
    <numFmt numFmtId="169" formatCode="_ &quot;kr&quot;\ * #,##0.00_ ;_ &quot;kr&quot;\ * \-#,##0.00_ ;\ ;_ @_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ESRI Business"/>
    </font>
    <font>
      <b/>
      <sz val="10"/>
      <name val="ESRI Business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ESRI Business"/>
    </font>
    <font>
      <sz val="11"/>
      <name val="ESRI Business"/>
    </font>
    <font>
      <b/>
      <sz val="11"/>
      <name val="Calibri"/>
      <family val="2"/>
    </font>
    <font>
      <b/>
      <sz val="18"/>
      <color theme="1"/>
      <name val="MS Sans Serif"/>
      <family val="2"/>
    </font>
    <font>
      <sz val="8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0" tint="-0.499984740745262"/>
      <name val="Arial"/>
      <family val="2"/>
    </font>
    <font>
      <b/>
      <sz val="10"/>
      <color theme="1"/>
      <name val="Arial"/>
      <family val="2"/>
    </font>
    <font>
      <sz val="6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i/>
      <u/>
      <sz val="10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i/>
      <sz val="8"/>
      <color theme="1" tint="0.499984740745262"/>
      <name val="Arial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8"/>
      <color theme="0" tint="-0.499984740745262"/>
      <name val="Arial"/>
      <family val="2"/>
    </font>
    <font>
      <i/>
      <sz val="8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83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1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 wrapText="1"/>
      <protection locked="0"/>
    </xf>
    <xf numFmtId="165" fontId="0" fillId="0" borderId="0" xfId="0" applyNumberFormat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/>
    </xf>
    <xf numFmtId="1" fontId="0" fillId="0" borderId="0" xfId="0" applyNumberForma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4" fontId="7" fillId="0" borderId="0" xfId="0" applyNumberFormat="1" applyFont="1"/>
    <xf numFmtId="0" fontId="14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7" fillId="0" borderId="8" xfId="0" applyFont="1" applyBorder="1" applyAlignment="1">
      <alignment horizontal="center"/>
    </xf>
    <xf numFmtId="164" fontId="21" fillId="0" borderId="4" xfId="0" applyNumberFormat="1" applyFont="1" applyBorder="1"/>
    <xf numFmtId="0" fontId="7" fillId="0" borderId="8" xfId="0" applyFont="1" applyBorder="1" applyAlignment="1">
      <alignment horizontal="left"/>
    </xf>
    <xf numFmtId="0" fontId="14" fillId="0" borderId="4" xfId="0" applyFont="1" applyBorder="1"/>
    <xf numFmtId="164" fontId="14" fillId="0" borderId="9" xfId="0" applyNumberFormat="1" applyFont="1" applyBorder="1"/>
    <xf numFmtId="0" fontId="7" fillId="0" borderId="10" xfId="0" applyFont="1" applyBorder="1"/>
    <xf numFmtId="0" fontId="0" fillId="0" borderId="6" xfId="0" applyBorder="1"/>
    <xf numFmtId="0" fontId="16" fillId="0" borderId="4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49" fontId="24" fillId="0" borderId="12" xfId="0" applyNumberFormat="1" applyFont="1" applyBorder="1" applyAlignment="1">
      <alignment horizontal="center"/>
    </xf>
    <xf numFmtId="49" fontId="24" fillId="0" borderId="11" xfId="0" applyNumberFormat="1" applyFont="1" applyBorder="1" applyAlignment="1">
      <alignment horizontal="center"/>
    </xf>
    <xf numFmtId="49" fontId="24" fillId="0" borderId="10" xfId="0" applyNumberFormat="1" applyFont="1" applyBorder="1" applyAlignment="1">
      <alignment horizont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66" fontId="4" fillId="0" borderId="0" xfId="0" applyNumberFormat="1" applyFont="1"/>
    <xf numFmtId="166" fontId="20" fillId="0" borderId="0" xfId="0" applyNumberFormat="1" applyFont="1"/>
    <xf numFmtId="166" fontId="20" fillId="0" borderId="0" xfId="0" applyNumberFormat="1" applyFont="1" applyAlignment="1">
      <alignment horizontal="right"/>
    </xf>
    <xf numFmtId="164" fontId="20" fillId="0" borderId="0" xfId="0" applyNumberFormat="1" applyFont="1"/>
    <xf numFmtId="4" fontId="20" fillId="0" borderId="0" xfId="0" applyNumberFormat="1" applyFont="1"/>
    <xf numFmtId="4" fontId="28" fillId="0" borderId="0" xfId="0" applyNumberFormat="1" applyFont="1"/>
    <xf numFmtId="4" fontId="27" fillId="0" borderId="4" xfId="0" applyNumberFormat="1" applyFont="1" applyBorder="1"/>
    <xf numFmtId="4" fontId="27" fillId="0" borderId="9" xfId="0" applyNumberFormat="1" applyFont="1" applyBorder="1"/>
    <xf numFmtId="166" fontId="7" fillId="0" borderId="4" xfId="0" applyNumberFormat="1" applyFont="1" applyBorder="1"/>
    <xf numFmtId="166" fontId="7" fillId="0" borderId="13" xfId="0" applyNumberFormat="1" applyFont="1" applyBorder="1"/>
    <xf numFmtId="0" fontId="15" fillId="0" borderId="6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27" fillId="0" borderId="8" xfId="0" applyFont="1" applyBorder="1" applyAlignment="1">
      <alignment horizontal="center"/>
    </xf>
    <xf numFmtId="4" fontId="26" fillId="0" borderId="8" xfId="0" applyNumberFormat="1" applyFont="1" applyBorder="1" applyAlignment="1">
      <alignment horizontal="right"/>
    </xf>
    <xf numFmtId="4" fontId="23" fillId="0" borderId="8" xfId="0" applyNumberFormat="1" applyFont="1" applyBorder="1"/>
    <xf numFmtId="166" fontId="26" fillId="0" borderId="8" xfId="0" applyNumberFormat="1" applyFont="1" applyBorder="1"/>
    <xf numFmtId="4" fontId="26" fillId="0" borderId="8" xfId="0" applyNumberFormat="1" applyFont="1" applyBorder="1"/>
    <xf numFmtId="0" fontId="0" fillId="0" borderId="11" xfId="0" applyBorder="1" applyAlignment="1" applyProtection="1">
      <alignment horizontal="left"/>
      <protection locked="0"/>
    </xf>
    <xf numFmtId="4" fontId="26" fillId="0" borderId="12" xfId="0" applyNumberFormat="1" applyFont="1" applyBorder="1"/>
    <xf numFmtId="166" fontId="26" fillId="0" borderId="12" xfId="0" applyNumberFormat="1" applyFont="1" applyBorder="1"/>
    <xf numFmtId="4" fontId="23" fillId="0" borderId="12" xfId="0" applyNumberFormat="1" applyFont="1" applyBorder="1"/>
    <xf numFmtId="4" fontId="29" fillId="0" borderId="4" xfId="0" applyNumberFormat="1" applyFont="1" applyBorder="1"/>
    <xf numFmtId="166" fontId="11" fillId="0" borderId="4" xfId="0" applyNumberFormat="1" applyFont="1" applyBorder="1"/>
    <xf numFmtId="166" fontId="26" fillId="0" borderId="0" xfId="0" applyNumberFormat="1" applyFont="1"/>
    <xf numFmtId="4" fontId="23" fillId="0" borderId="10" xfId="0" applyNumberFormat="1" applyFont="1" applyBorder="1"/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2" fontId="26" fillId="0" borderId="0" xfId="0" applyNumberFormat="1" applyFont="1" applyProtection="1">
      <protection locked="0"/>
    </xf>
    <xf numFmtId="1" fontId="0" fillId="0" borderId="0" xfId="0" applyNumberFormat="1"/>
    <xf numFmtId="0" fontId="4" fillId="0" borderId="3" xfId="0" applyFont="1" applyBorder="1"/>
    <xf numFmtId="0" fontId="4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right" wrapText="1" shrinkToFit="1"/>
    </xf>
    <xf numFmtId="0" fontId="4" fillId="0" borderId="1" xfId="0" applyFont="1" applyBorder="1" applyAlignment="1">
      <alignment horizontal="right" wrapText="1"/>
    </xf>
    <xf numFmtId="49" fontId="31" fillId="0" borderId="0" xfId="0" applyNumberFormat="1" applyFont="1" applyAlignment="1">
      <alignment horizontal="center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1" xfId="0" applyNumberFormat="1" applyFont="1" applyBorder="1" applyAlignment="1" applyProtection="1">
      <alignment horizontal="center"/>
      <protection locked="0"/>
    </xf>
    <xf numFmtId="49" fontId="24" fillId="0" borderId="10" xfId="0" applyNumberFormat="1" applyFont="1" applyBorder="1" applyAlignment="1" applyProtection="1">
      <alignment horizontal="center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33" fillId="0" borderId="0" xfId="0" applyFont="1" applyAlignment="1">
      <alignment horizontal="right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/>
    <xf numFmtId="0" fontId="24" fillId="0" borderId="0" xfId="0" applyFont="1"/>
    <xf numFmtId="165" fontId="24" fillId="0" borderId="0" xfId="0" applyNumberFormat="1" applyFont="1"/>
    <xf numFmtId="167" fontId="24" fillId="0" borderId="0" xfId="0" applyNumberFormat="1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9" fontId="28" fillId="0" borderId="8" xfId="0" applyNumberFormat="1" applyFont="1" applyBorder="1" applyAlignment="1">
      <alignment horizontal="center" wrapText="1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4" fillId="0" borderId="6" xfId="0" applyNumberFormat="1" applyFont="1" applyBorder="1" applyAlignment="1" applyProtection="1">
      <alignment horizontal="center"/>
      <protection locked="0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3" fontId="38" fillId="0" borderId="0" xfId="0" applyNumberFormat="1" applyFont="1" applyAlignment="1">
      <alignment horizontal="center"/>
    </xf>
    <xf numFmtId="169" fontId="22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169" fontId="22" fillId="0" borderId="0" xfId="0" applyNumberFormat="1" applyFont="1" applyAlignment="1" applyProtection="1">
      <alignment horizontal="right"/>
      <protection locked="0"/>
    </xf>
    <xf numFmtId="168" fontId="24" fillId="0" borderId="0" xfId="0" applyNumberFormat="1" applyFont="1"/>
    <xf numFmtId="164" fontId="33" fillId="0" borderId="0" xfId="0" applyNumberFormat="1" applyFont="1"/>
    <xf numFmtId="169" fontId="4" fillId="0" borderId="10" xfId="0" applyNumberFormat="1" applyFont="1" applyBorder="1" applyProtection="1">
      <protection locked="0"/>
    </xf>
    <xf numFmtId="0" fontId="40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3" fontId="0" fillId="0" borderId="0" xfId="0" applyNumberFormat="1"/>
    <xf numFmtId="49" fontId="31" fillId="2" borderId="0" xfId="0" applyNumberFormat="1" applyFont="1" applyFill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31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center"/>
    </xf>
    <xf numFmtId="49" fontId="31" fillId="2" borderId="6" xfId="0" applyNumberFormat="1" applyFont="1" applyFill="1" applyBorder="1" applyAlignment="1">
      <alignment horizontal="center"/>
    </xf>
    <xf numFmtId="49" fontId="24" fillId="2" borderId="6" xfId="0" applyNumberFormat="1" applyFont="1" applyFill="1" applyBorder="1" applyAlignment="1">
      <alignment horizontal="center"/>
    </xf>
    <xf numFmtId="49" fontId="31" fillId="2" borderId="12" xfId="0" applyNumberFormat="1" applyFont="1" applyFill="1" applyBorder="1" applyAlignment="1">
      <alignment horizontal="center"/>
    </xf>
    <xf numFmtId="49" fontId="24" fillId="2" borderId="12" xfId="0" applyNumberFormat="1" applyFont="1" applyFill="1" applyBorder="1" applyAlignment="1">
      <alignment horizontal="center" wrapText="1"/>
    </xf>
    <xf numFmtId="49" fontId="24" fillId="2" borderId="0" xfId="0" applyNumberFormat="1" applyFont="1" applyFill="1" applyAlignment="1" applyProtection="1">
      <alignment horizontal="center"/>
      <protection locked="0"/>
    </xf>
    <xf numFmtId="49" fontId="31" fillId="2" borderId="11" xfId="0" applyNumberFormat="1" applyFont="1" applyFill="1" applyBorder="1" applyAlignment="1">
      <alignment horizontal="center"/>
    </xf>
    <xf numFmtId="49" fontId="24" fillId="2" borderId="11" xfId="0" applyNumberFormat="1" applyFont="1" applyFill="1" applyBorder="1" applyAlignment="1" applyProtection="1">
      <alignment horizontal="center"/>
      <protection locked="0"/>
    </xf>
    <xf numFmtId="49" fontId="24" fillId="2" borderId="10" xfId="0" applyNumberFormat="1" applyFont="1" applyFill="1" applyBorder="1" applyAlignment="1" applyProtection="1">
      <alignment horizontal="center"/>
      <protection locked="0"/>
    </xf>
    <xf numFmtId="49" fontId="31" fillId="2" borderId="10" xfId="0" applyNumberFormat="1" applyFont="1" applyFill="1" applyBorder="1" applyAlignment="1">
      <alignment horizontal="center"/>
    </xf>
    <xf numFmtId="49" fontId="31" fillId="2" borderId="4" xfId="0" applyNumberFormat="1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 applyProtection="1">
      <alignment horizontal="center" vertical="center"/>
      <protection locked="0"/>
    </xf>
    <xf numFmtId="49" fontId="25" fillId="2" borderId="0" xfId="0" applyNumberFormat="1" applyFont="1" applyFill="1" applyAlignment="1">
      <alignment horizontal="center" vertical="center"/>
    </xf>
    <xf numFmtId="49" fontId="31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0" fillId="2" borderId="0" xfId="0" applyFill="1"/>
    <xf numFmtId="0" fontId="8" fillId="2" borderId="0" xfId="0" applyFont="1" applyFill="1" applyAlignment="1">
      <alignment horizontal="right"/>
    </xf>
    <xf numFmtId="169" fontId="2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165" fontId="37" fillId="2" borderId="0" xfId="0" applyNumberFormat="1" applyFont="1" applyFill="1"/>
    <xf numFmtId="0" fontId="8" fillId="2" borderId="0" xfId="0" applyFont="1" applyFill="1"/>
    <xf numFmtId="169" fontId="22" fillId="2" borderId="0" xfId="0" applyNumberFormat="1" applyFont="1" applyFill="1"/>
    <xf numFmtId="0" fontId="32" fillId="2" borderId="6" xfId="0" applyFont="1" applyFill="1" applyBorder="1"/>
    <xf numFmtId="0" fontId="7" fillId="2" borderId="8" xfId="0" applyFont="1" applyFill="1" applyBorder="1" applyAlignment="1">
      <alignment horizontal="center"/>
    </xf>
    <xf numFmtId="169" fontId="26" fillId="2" borderId="0" xfId="0" applyNumberFormat="1" applyFont="1" applyFill="1" applyProtection="1">
      <protection locked="0"/>
    </xf>
    <xf numFmtId="169" fontId="26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4" xfId="0" applyFont="1" applyFill="1" applyBorder="1"/>
    <xf numFmtId="0" fontId="16" fillId="2" borderId="4" xfId="0" applyFont="1" applyFill="1" applyBorder="1"/>
    <xf numFmtId="0" fontId="17" fillId="2" borderId="4" xfId="0" applyFont="1" applyFill="1" applyBorder="1"/>
    <xf numFmtId="168" fontId="14" fillId="2" borderId="4" xfId="0" applyNumberFormat="1" applyFont="1" applyFill="1" applyBorder="1"/>
    <xf numFmtId="164" fontId="14" fillId="2" borderId="9" xfId="0" applyNumberFormat="1" applyFont="1" applyFill="1" applyBorder="1"/>
    <xf numFmtId="0" fontId="14" fillId="2" borderId="0" xfId="0" applyFont="1" applyFill="1"/>
    <xf numFmtId="0" fontId="16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6" xfId="0" applyFill="1" applyBorder="1"/>
    <xf numFmtId="0" fontId="7" fillId="2" borderId="10" xfId="0" applyFont="1" applyFill="1" applyBorder="1"/>
    <xf numFmtId="0" fontId="4" fillId="2" borderId="10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/>
    <xf numFmtId="169" fontId="26" fillId="2" borderId="11" xfId="0" applyNumberFormat="1" applyFont="1" applyFill="1" applyBorder="1"/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" fontId="22" fillId="2" borderId="0" xfId="0" applyNumberFormat="1" applyFont="1" applyFill="1" applyAlignment="1">
      <alignment horizontal="right"/>
    </xf>
    <xf numFmtId="169" fontId="22" fillId="2" borderId="0" xfId="0" applyNumberFormat="1" applyFont="1" applyFill="1" applyAlignment="1">
      <alignment horizontal="right"/>
    </xf>
    <xf numFmtId="0" fontId="7" fillId="2" borderId="8" xfId="0" applyFont="1" applyFill="1" applyBorder="1" applyAlignment="1">
      <alignment horizontal="left"/>
    </xf>
    <xf numFmtId="169" fontId="7" fillId="2" borderId="0" xfId="0" applyNumberFormat="1" applyFont="1" applyFill="1"/>
    <xf numFmtId="169" fontId="0" fillId="2" borderId="6" xfId="0" applyNumberFormat="1" applyFill="1" applyBorder="1"/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4" fontId="20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0" fillId="2" borderId="7" xfId="0" applyFill="1" applyBorder="1"/>
    <xf numFmtId="169" fontId="0" fillId="2" borderId="0" xfId="0" applyNumberFormat="1" applyFill="1"/>
    <xf numFmtId="169" fontId="7" fillId="2" borderId="10" xfId="0" applyNumberFormat="1" applyFont="1" applyFill="1" applyBorder="1"/>
    <xf numFmtId="4" fontId="26" fillId="0" borderId="12" xfId="0" applyNumberFormat="1" applyFont="1" applyBorder="1" applyAlignment="1">
      <alignment horizontal="right"/>
    </xf>
    <xf numFmtId="4" fontId="28" fillId="0" borderId="10" xfId="0" applyNumberFormat="1" applyFont="1" applyBorder="1"/>
    <xf numFmtId="4" fontId="7" fillId="0" borderId="10" xfId="0" applyNumberFormat="1" applyFont="1" applyBorder="1"/>
    <xf numFmtId="166" fontId="4" fillId="0" borderId="10" xfId="0" applyNumberFormat="1" applyFont="1" applyBorder="1"/>
    <xf numFmtId="165" fontId="42" fillId="2" borderId="0" xfId="0" applyNumberFormat="1" applyFont="1" applyFill="1"/>
    <xf numFmtId="0" fontId="0" fillId="0" borderId="0" xfId="0" applyProtection="1">
      <protection locked="0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41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7" fillId="2" borderId="10" xfId="0" applyFont="1" applyFill="1" applyBorder="1" applyAlignment="1">
      <alignment horizontal="left"/>
    </xf>
    <xf numFmtId="0" fontId="0" fillId="2" borderId="10" xfId="0" applyFill="1" applyBorder="1"/>
    <xf numFmtId="0" fontId="0" fillId="2" borderId="0" xfId="0" applyFill="1" applyAlignment="1">
      <alignment horizontal="left"/>
    </xf>
    <xf numFmtId="0" fontId="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4" fillId="2" borderId="0" xfId="0" applyFont="1" applyFill="1"/>
    <xf numFmtId="0" fontId="8" fillId="0" borderId="0" xfId="0" applyFont="1" applyAlignment="1" applyProtection="1">
      <alignment horizontal="left" indent="1"/>
      <protection locked="0"/>
    </xf>
    <xf numFmtId="2" fontId="7" fillId="2" borderId="0" xfId="0" applyNumberFormat="1" applyFont="1" applyFill="1"/>
    <xf numFmtId="2" fontId="0" fillId="2" borderId="0" xfId="0" applyNumberFormat="1" applyFill="1"/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/>
    <xf numFmtId="0" fontId="12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7" fillId="2" borderId="10" xfId="0" applyFont="1" applyFill="1" applyBorder="1" applyAlignment="1">
      <alignment wrapText="1"/>
    </xf>
    <xf numFmtId="0" fontId="4" fillId="2" borderId="0" xfId="0" applyFont="1" applyFill="1" applyAlignment="1" applyProtection="1">
      <alignment horizontal="left"/>
      <protection locked="0"/>
    </xf>
    <xf numFmtId="0" fontId="8" fillId="2" borderId="10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11" xfId="0" applyFont="1" applyFill="1" applyBorder="1" applyAlignment="1" applyProtection="1">
      <alignment horizontal="left"/>
      <protection locked="0"/>
    </xf>
    <xf numFmtId="0" fontId="0" fillId="2" borderId="11" xfId="0" applyFill="1" applyBorder="1"/>
    <xf numFmtId="0" fontId="12" fillId="2" borderId="8" xfId="0" applyFont="1" applyFill="1" applyBorder="1"/>
    <xf numFmtId="0" fontId="0" fillId="2" borderId="8" xfId="0" applyFill="1" applyBorder="1"/>
    <xf numFmtId="0" fontId="0" fillId="2" borderId="11" xfId="0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 vertical="top"/>
      <protection locked="0"/>
    </xf>
    <xf numFmtId="0" fontId="7" fillId="0" borderId="0" xfId="0" applyFont="1"/>
    <xf numFmtId="0" fontId="0" fillId="0" borderId="0" xfId="0"/>
    <xf numFmtId="0" fontId="7" fillId="0" borderId="10" xfId="0" applyFont="1" applyBorder="1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6" xfId="0" applyFont="1" applyBorder="1"/>
    <xf numFmtId="0" fontId="0" fillId="0" borderId="6" xfId="0" applyBorder="1"/>
    <xf numFmtId="0" fontId="8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7" fillId="0" borderId="6" xfId="0" applyFont="1" applyBorder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0" xfId="0" applyNumberFormat="1" applyFont="1"/>
    <xf numFmtId="2" fontId="0" fillId="0" borderId="0" xfId="0" applyNumberFormat="1"/>
    <xf numFmtId="0" fontId="0" fillId="0" borderId="11" xfId="0" applyBorder="1"/>
    <xf numFmtId="0" fontId="20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12" fillId="0" borderId="8" xfId="0" applyFont="1" applyBorder="1"/>
    <xf numFmtId="0" fontId="0" fillId="0" borderId="8" xfId="0" applyBorder="1"/>
    <xf numFmtId="0" fontId="4" fillId="0" borderId="0" xfId="0" applyFont="1" applyAlignment="1" applyProtection="1">
      <alignment horizontal="left"/>
      <protection locked="0"/>
    </xf>
    <xf numFmtId="0" fontId="7" fillId="0" borderId="10" xfId="0" applyFont="1" applyBorder="1"/>
    <xf numFmtId="4" fontId="28" fillId="0" borderId="6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wrapText="1"/>
    </xf>
    <xf numFmtId="3" fontId="1" fillId="0" borderId="0" xfId="3" applyNumberFormat="1"/>
  </cellXfs>
  <cellStyles count="4">
    <cellStyle name="Normal" xfId="0" builtinId="0"/>
    <cellStyle name="Normal 2" xfId="1" xr:uid="{00000000-0005-0000-0000-000001000000}"/>
    <cellStyle name="Normal 3" xfId="2" xr:uid="{00CDACB0-B867-40A6-B296-160269EA1B52}"/>
    <cellStyle name="Normal 4" xfId="3" xr:uid="{DEBA953C-0B35-4261-BC75-7A08DC79C021}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zoomScaleNormal="100" workbookViewId="0">
      <selection activeCell="D2" sqref="D2:I2"/>
    </sheetView>
  </sheetViews>
  <sheetFormatPr baseColWidth="10" defaultColWidth="11.42578125" defaultRowHeight="12.75" x14ac:dyDescent="0.2"/>
  <cols>
    <col min="1" max="1" width="4.28515625" style="97" bestFit="1" customWidth="1"/>
    <col min="2" max="2" width="10.28515625" style="53" customWidth="1"/>
    <col min="3" max="3" width="34.28515625" customWidth="1"/>
    <col min="4" max="4" width="5.7109375" customWidth="1"/>
    <col min="5" max="5" width="4.140625" style="23" customWidth="1"/>
    <col min="6" max="6" width="8.5703125" customWidth="1"/>
    <col min="7" max="7" width="9.7109375" customWidth="1"/>
    <col min="8" max="8" width="10.5703125" bestFit="1" customWidth="1"/>
    <col min="9" max="9" width="21" bestFit="1" customWidth="1"/>
    <col min="10" max="10" width="2.85546875" customWidth="1"/>
    <col min="11" max="11" width="77.85546875" customWidth="1"/>
    <col min="12" max="12" width="14" customWidth="1"/>
  </cols>
  <sheetData>
    <row r="1" spans="1:14" s="3" customFormat="1" ht="28.5" customHeight="1" x14ac:dyDescent="0.25">
      <c r="A1" s="133"/>
      <c r="B1" s="134"/>
      <c r="C1" s="239" t="s">
        <v>58</v>
      </c>
      <c r="D1" s="239"/>
      <c r="E1" s="239"/>
      <c r="F1" s="239"/>
      <c r="G1" s="239"/>
      <c r="H1" s="239"/>
      <c r="I1" s="239"/>
      <c r="J1" s="167"/>
      <c r="K1" s="5"/>
    </row>
    <row r="2" spans="1:14" ht="12.75" customHeight="1" x14ac:dyDescent="0.2">
      <c r="A2" s="135"/>
      <c r="B2" s="136"/>
      <c r="C2" s="150" t="s">
        <v>57</v>
      </c>
      <c r="D2" s="246"/>
      <c r="E2" s="246"/>
      <c r="F2" s="246"/>
      <c r="G2" s="246"/>
      <c r="H2" s="246"/>
      <c r="I2" s="246"/>
      <c r="J2" s="168"/>
      <c r="K2" s="216" t="s">
        <v>145</v>
      </c>
    </row>
    <row r="3" spans="1:14" x14ac:dyDescent="0.2">
      <c r="A3" s="135"/>
      <c r="B3" s="136"/>
      <c r="C3" s="150" t="s">
        <v>10</v>
      </c>
      <c r="D3" s="246"/>
      <c r="E3" s="246"/>
      <c r="F3" s="246"/>
      <c r="G3" s="246"/>
      <c r="H3" s="246"/>
      <c r="I3" s="246"/>
      <c r="J3" s="168"/>
      <c r="K3" s="216"/>
    </row>
    <row r="4" spans="1:14" x14ac:dyDescent="0.2">
      <c r="A4" s="135"/>
      <c r="B4" s="136"/>
      <c r="C4" s="150" t="s">
        <v>9</v>
      </c>
      <c r="D4" s="246"/>
      <c r="E4" s="246"/>
      <c r="F4" s="246"/>
      <c r="G4" s="246"/>
      <c r="H4" s="246"/>
      <c r="I4" s="246"/>
      <c r="J4" s="168"/>
      <c r="K4" s="131"/>
    </row>
    <row r="5" spans="1:14" x14ac:dyDescent="0.2">
      <c r="A5" s="135"/>
      <c r="B5" s="136"/>
      <c r="C5" s="150" t="s">
        <v>148</v>
      </c>
      <c r="D5" s="246"/>
      <c r="E5" s="246"/>
      <c r="F5" s="246"/>
      <c r="G5" s="246"/>
      <c r="H5" s="246"/>
      <c r="I5" s="246"/>
      <c r="J5" s="168"/>
      <c r="K5" s="131" t="s">
        <v>146</v>
      </c>
    </row>
    <row r="6" spans="1:14" x14ac:dyDescent="0.2">
      <c r="A6" s="135"/>
      <c r="B6" s="136"/>
      <c r="C6" s="150" t="s">
        <v>149</v>
      </c>
      <c r="D6" s="246"/>
      <c r="E6" s="246"/>
      <c r="F6" s="246"/>
      <c r="G6" s="246"/>
      <c r="H6" s="246"/>
      <c r="I6" s="246"/>
      <c r="J6" s="168"/>
      <c r="K6" s="131"/>
    </row>
    <row r="7" spans="1:14" x14ac:dyDescent="0.2">
      <c r="A7" s="135"/>
      <c r="B7" s="136"/>
      <c r="C7" s="150" t="s">
        <v>17</v>
      </c>
      <c r="D7" s="246"/>
      <c r="E7" s="246"/>
      <c r="F7" s="246"/>
      <c r="G7" s="246"/>
      <c r="H7" s="246"/>
      <c r="I7" s="246"/>
      <c r="J7" s="168"/>
      <c r="K7" s="217" t="s">
        <v>147</v>
      </c>
    </row>
    <row r="8" spans="1:14" x14ac:dyDescent="0.2">
      <c r="A8" s="135"/>
      <c r="B8" s="136"/>
      <c r="C8" s="150" t="s">
        <v>5</v>
      </c>
      <c r="D8" s="246"/>
      <c r="E8" s="246"/>
      <c r="F8" s="246"/>
      <c r="G8" s="246"/>
      <c r="H8" s="246"/>
      <c r="I8" s="246"/>
      <c r="J8" s="168"/>
      <c r="K8" s="217"/>
    </row>
    <row r="9" spans="1:14" x14ac:dyDescent="0.2">
      <c r="A9" s="135"/>
      <c r="B9" s="136"/>
      <c r="C9" s="150" t="s">
        <v>47</v>
      </c>
      <c r="D9" s="246"/>
      <c r="E9" s="246"/>
      <c r="F9" s="246"/>
      <c r="G9" s="246"/>
      <c r="H9" s="246"/>
      <c r="I9" s="246"/>
      <c r="J9" s="168"/>
      <c r="K9" s="217"/>
    </row>
    <row r="10" spans="1:14" x14ac:dyDescent="0.2">
      <c r="A10" s="135"/>
      <c r="B10" s="136"/>
      <c r="C10" s="150" t="s">
        <v>6</v>
      </c>
      <c r="D10" s="246"/>
      <c r="E10" s="246"/>
      <c r="F10" s="246"/>
      <c r="G10" s="246"/>
      <c r="H10" s="246"/>
      <c r="I10" s="246"/>
      <c r="J10" s="168"/>
      <c r="K10" s="217"/>
    </row>
    <row r="11" spans="1:14" x14ac:dyDescent="0.2">
      <c r="A11" s="135"/>
      <c r="B11" s="136"/>
      <c r="C11" s="151" t="s">
        <v>7</v>
      </c>
      <c r="D11" s="246"/>
      <c r="E11" s="246"/>
      <c r="F11" s="246"/>
      <c r="G11" s="246"/>
      <c r="H11" s="246"/>
      <c r="I11" s="246"/>
      <c r="J11" s="168"/>
      <c r="K11" s="130"/>
    </row>
    <row r="12" spans="1:14" x14ac:dyDescent="0.2">
      <c r="A12" s="135"/>
      <c r="B12" s="136"/>
      <c r="C12" s="152"/>
      <c r="D12" s="153"/>
      <c r="E12" s="153"/>
      <c r="F12" s="153"/>
      <c r="G12" s="153"/>
      <c r="H12" s="154" t="s">
        <v>64</v>
      </c>
      <c r="I12" s="125"/>
      <c r="J12" s="168"/>
      <c r="K12" s="7"/>
    </row>
    <row r="13" spans="1:14" ht="21.75" customHeight="1" x14ac:dyDescent="0.2">
      <c r="A13" s="137"/>
      <c r="B13" s="138"/>
      <c r="C13" s="245"/>
      <c r="D13" s="245"/>
      <c r="E13" s="245"/>
      <c r="F13" s="245"/>
      <c r="G13" s="245"/>
      <c r="H13" s="245"/>
      <c r="I13" s="163" t="s">
        <v>158</v>
      </c>
      <c r="J13" s="168"/>
      <c r="K13" s="7"/>
    </row>
    <row r="14" spans="1:14" ht="36" customHeight="1" x14ac:dyDescent="0.25">
      <c r="A14" s="139" t="s">
        <v>68</v>
      </c>
      <c r="B14" s="140" t="s">
        <v>112</v>
      </c>
      <c r="C14" s="242" t="s">
        <v>21</v>
      </c>
      <c r="D14" s="243"/>
      <c r="E14" s="243"/>
      <c r="F14" s="243"/>
      <c r="G14" s="243"/>
      <c r="H14" s="243"/>
      <c r="I14" s="164" t="s">
        <v>3</v>
      </c>
      <c r="J14" s="169"/>
      <c r="K14" s="107"/>
      <c r="L14" s="107"/>
      <c r="M14" s="107"/>
      <c r="N14" s="107"/>
    </row>
    <row r="15" spans="1:14" x14ac:dyDescent="0.2">
      <c r="A15" s="135" t="s">
        <v>69</v>
      </c>
      <c r="B15" s="141"/>
      <c r="C15" s="230" t="s">
        <v>0</v>
      </c>
      <c r="D15" s="220"/>
      <c r="E15" s="220"/>
      <c r="F15" s="220"/>
      <c r="G15" s="220"/>
      <c r="H15" s="220"/>
      <c r="I15" s="220"/>
      <c r="J15" s="155"/>
      <c r="K15" s="107"/>
      <c r="L15" s="107"/>
      <c r="M15" s="107"/>
      <c r="N15" s="107"/>
    </row>
    <row r="16" spans="1:14" x14ac:dyDescent="0.2">
      <c r="A16" s="135"/>
      <c r="B16" s="141"/>
      <c r="C16" s="155" t="s">
        <v>19</v>
      </c>
      <c r="D16" s="156" t="s">
        <v>54</v>
      </c>
      <c r="E16" s="9"/>
      <c r="F16" s="10"/>
      <c r="G16" s="158" t="s">
        <v>136</v>
      </c>
      <c r="H16" s="162">
        <f>LOOKUP(E16,'Timelønnstabell C mai 2023'!B6:B65,'Timelønnstabell C mai 2023'!D6:D65)</f>
        <v>0</v>
      </c>
      <c r="I16" s="162">
        <f>+F16*H16</f>
        <v>0</v>
      </c>
      <c r="J16" s="155"/>
      <c r="K16" s="218" t="s">
        <v>117</v>
      </c>
      <c r="L16" s="107"/>
      <c r="M16" s="107"/>
      <c r="N16" s="107"/>
    </row>
    <row r="17" spans="1:16" x14ac:dyDescent="0.2">
      <c r="A17" s="135"/>
      <c r="B17" s="141"/>
      <c r="C17" s="155" t="s">
        <v>18</v>
      </c>
      <c r="D17" s="156" t="s">
        <v>54</v>
      </c>
      <c r="E17" s="9"/>
      <c r="F17" s="10"/>
      <c r="G17" s="158" t="s">
        <v>136</v>
      </c>
      <c r="H17" s="162">
        <f>LOOKUP(E17,'Timelønnstabell C mai 2023'!B6:B65,'Timelønnstabell C mai 2023'!D6:D65)</f>
        <v>0</v>
      </c>
      <c r="I17" s="162">
        <f t="shared" ref="I17:I21" si="0">+F17*H17</f>
        <v>0</v>
      </c>
      <c r="J17" s="155"/>
      <c r="K17" s="218"/>
      <c r="L17" s="107"/>
      <c r="M17" s="107"/>
      <c r="N17" s="107"/>
    </row>
    <row r="18" spans="1:16" x14ac:dyDescent="0.2">
      <c r="A18" s="135"/>
      <c r="B18" s="141"/>
      <c r="C18" s="155" t="s">
        <v>20</v>
      </c>
      <c r="D18" s="156" t="s">
        <v>54</v>
      </c>
      <c r="E18" s="9"/>
      <c r="F18" s="10"/>
      <c r="G18" s="158" t="s">
        <v>136</v>
      </c>
      <c r="H18" s="162">
        <f>LOOKUP(E18,'Timelønnstabell C mai 2023'!B6:B65,'Timelønnstabell C mai 2023'!D6:D65)</f>
        <v>0</v>
      </c>
      <c r="I18" s="162">
        <f t="shared" si="0"/>
        <v>0</v>
      </c>
      <c r="J18" s="155"/>
      <c r="K18" s="218"/>
      <c r="L18" s="107"/>
      <c r="M18" s="107"/>
      <c r="N18" s="107"/>
    </row>
    <row r="19" spans="1:16" x14ac:dyDescent="0.2">
      <c r="A19" s="135"/>
      <c r="B19" s="141"/>
      <c r="C19" s="155" t="s">
        <v>13</v>
      </c>
      <c r="D19" s="156" t="s">
        <v>54</v>
      </c>
      <c r="E19" s="9"/>
      <c r="F19" s="10"/>
      <c r="G19" s="158" t="s">
        <v>136</v>
      </c>
      <c r="H19" s="162">
        <f>LOOKUP(E19,'Timelønnstabell C mai 2023'!B6:B65,'Timelønnstabell C mai 2023'!D6:D65)</f>
        <v>0</v>
      </c>
      <c r="I19" s="162">
        <f t="shared" si="0"/>
        <v>0</v>
      </c>
      <c r="J19" s="155"/>
      <c r="K19" s="218"/>
      <c r="L19" s="107"/>
      <c r="M19" s="107"/>
      <c r="N19" s="107"/>
    </row>
    <row r="20" spans="1:16" x14ac:dyDescent="0.2">
      <c r="A20" s="135"/>
      <c r="B20" s="141"/>
      <c r="C20" s="13"/>
      <c r="D20" s="156" t="s">
        <v>54</v>
      </c>
      <c r="E20" s="9"/>
      <c r="F20" s="10"/>
      <c r="G20" s="158" t="s">
        <v>136</v>
      </c>
      <c r="H20" s="162">
        <f>LOOKUP(E20,'Timelønnstabell C mai 2023'!B6:B65,'Timelønnstabell C mai 2023'!D6:D65)</f>
        <v>0</v>
      </c>
      <c r="I20" s="162">
        <f t="shared" si="0"/>
        <v>0</v>
      </c>
      <c r="J20" s="155"/>
      <c r="K20" s="218"/>
      <c r="L20" s="107"/>
      <c r="M20" s="107"/>
      <c r="N20" s="107"/>
    </row>
    <row r="21" spans="1:16" x14ac:dyDescent="0.2">
      <c r="A21" s="135"/>
      <c r="B21" s="141"/>
      <c r="C21" s="44"/>
      <c r="D21" s="156" t="s">
        <v>54</v>
      </c>
      <c r="E21" s="9"/>
      <c r="F21" s="10"/>
      <c r="G21" s="158" t="s">
        <v>136</v>
      </c>
      <c r="H21" s="162">
        <f>LOOKUP(E21,'Timelønnstabell C mai 2023'!B6:B65,'Timelønnstabell C mai 2023'!D6:D65)</f>
        <v>0</v>
      </c>
      <c r="I21" s="162">
        <f t="shared" si="0"/>
        <v>0</v>
      </c>
      <c r="J21" s="155"/>
      <c r="K21" s="102"/>
      <c r="L21" s="107"/>
      <c r="M21" s="107"/>
      <c r="N21" s="107"/>
    </row>
    <row r="22" spans="1:16" x14ac:dyDescent="0.2">
      <c r="A22" s="142"/>
      <c r="B22" s="143"/>
      <c r="C22" s="247"/>
      <c r="D22" s="247"/>
      <c r="E22" s="247"/>
      <c r="F22" s="212">
        <f>SUM(F16:F21)</f>
        <v>0</v>
      </c>
      <c r="G22" s="244"/>
      <c r="H22" s="244"/>
      <c r="I22" s="157">
        <f>SUM(I16:I21)</f>
        <v>0</v>
      </c>
      <c r="J22" s="155"/>
      <c r="K22" s="102"/>
      <c r="L22" s="107"/>
      <c r="M22" s="107"/>
      <c r="N22" s="107"/>
    </row>
    <row r="23" spans="1:16" x14ac:dyDescent="0.2">
      <c r="A23" s="135" t="s">
        <v>70</v>
      </c>
      <c r="B23" s="141"/>
      <c r="C23" s="230" t="s">
        <v>1</v>
      </c>
      <c r="D23" s="220"/>
      <c r="E23" s="220"/>
      <c r="F23" s="220"/>
      <c r="G23" s="220"/>
      <c r="H23" s="220"/>
      <c r="I23" s="220"/>
      <c r="J23" s="155"/>
      <c r="K23" s="102"/>
      <c r="L23" s="107"/>
      <c r="M23" s="107"/>
      <c r="N23" s="107"/>
    </row>
    <row r="24" spans="1:16" x14ac:dyDescent="0.2">
      <c r="A24" s="135"/>
      <c r="B24" s="141"/>
      <c r="C24" s="155" t="s">
        <v>19</v>
      </c>
      <c r="D24" s="158" t="s">
        <v>54</v>
      </c>
      <c r="E24" s="122"/>
      <c r="F24" s="123"/>
      <c r="G24" s="158" t="s">
        <v>136</v>
      </c>
      <c r="H24" s="162">
        <f>LOOKUP(E24,'Timelønnstabell C mai 2023'!B6:B65,'Timelønnstabell C mai 2023'!D6:D65)</f>
        <v>0</v>
      </c>
      <c r="I24" s="162">
        <f t="shared" ref="I24:I50" si="1">+F24*H24</f>
        <v>0</v>
      </c>
      <c r="J24" s="155"/>
      <c r="K24" s="218" t="s">
        <v>116</v>
      </c>
      <c r="L24" s="107"/>
      <c r="M24" s="107"/>
      <c r="N24" s="107"/>
    </row>
    <row r="25" spans="1:16" x14ac:dyDescent="0.2">
      <c r="A25" s="135"/>
      <c r="B25" s="141"/>
      <c r="C25" s="155" t="s">
        <v>18</v>
      </c>
      <c r="D25" s="158" t="s">
        <v>54</v>
      </c>
      <c r="E25" s="122"/>
      <c r="F25" s="123"/>
      <c r="G25" s="158" t="s">
        <v>136</v>
      </c>
      <c r="H25" s="162">
        <f>LOOKUP(E25,'Timelønnstabell C mai 2023'!B6:B65,'Timelønnstabell C mai 2023'!D6:D65)</f>
        <v>0</v>
      </c>
      <c r="I25" s="162">
        <f t="shared" si="1"/>
        <v>0</v>
      </c>
      <c r="J25" s="155"/>
      <c r="K25" s="218"/>
      <c r="L25" s="107"/>
      <c r="M25" s="107"/>
      <c r="N25" s="107"/>
    </row>
    <row r="26" spans="1:16" x14ac:dyDescent="0.2">
      <c r="A26" s="135"/>
      <c r="B26" s="141"/>
      <c r="C26" s="155" t="s">
        <v>20</v>
      </c>
      <c r="D26" s="158" t="s">
        <v>54</v>
      </c>
      <c r="E26" s="122"/>
      <c r="F26" s="123"/>
      <c r="G26" s="158" t="s">
        <v>136</v>
      </c>
      <c r="H26" s="162">
        <f>LOOKUP(E26,'Timelønnstabell C mai 2023'!B6:B65,'Timelønnstabell C mai 2023'!D6:D65)</f>
        <v>0</v>
      </c>
      <c r="I26" s="162">
        <f t="shared" si="1"/>
        <v>0</v>
      </c>
      <c r="J26" s="155"/>
      <c r="K26" s="218"/>
      <c r="L26" s="107"/>
      <c r="M26" s="107"/>
      <c r="N26" s="107"/>
    </row>
    <row r="27" spans="1:16" x14ac:dyDescent="0.2">
      <c r="A27" s="135"/>
      <c r="B27" s="141"/>
      <c r="C27" s="155" t="s">
        <v>13</v>
      </c>
      <c r="D27" s="158" t="s">
        <v>54</v>
      </c>
      <c r="E27" s="122"/>
      <c r="F27" s="123"/>
      <c r="G27" s="158" t="s">
        <v>136</v>
      </c>
      <c r="H27" s="162">
        <f>LOOKUP(E27,'Timelønnstabell C mai 2023'!B6:B65,'Timelønnstabell C mai 2023'!D6:D65)</f>
        <v>0</v>
      </c>
      <c r="I27" s="162">
        <f t="shared" si="1"/>
        <v>0</v>
      </c>
      <c r="J27" s="155"/>
      <c r="K27" s="218"/>
      <c r="L27" s="107"/>
      <c r="M27" s="107"/>
      <c r="N27" s="107"/>
      <c r="O27" s="106"/>
      <c r="P27" s="106"/>
    </row>
    <row r="28" spans="1:16" x14ac:dyDescent="0.2">
      <c r="A28" s="135"/>
      <c r="B28" s="141"/>
      <c r="C28" s="159" t="s">
        <v>65</v>
      </c>
      <c r="D28" s="158" t="s">
        <v>54</v>
      </c>
      <c r="E28" s="122"/>
      <c r="F28" s="123"/>
      <c r="G28" s="158" t="s">
        <v>136</v>
      </c>
      <c r="H28" s="162">
        <f>LOOKUP(E28,'Timelønnstabell C mai 2023'!B6:B65,'Timelønnstabell C mai 2023'!D6:D65)</f>
        <v>0</v>
      </c>
      <c r="I28" s="162">
        <f t="shared" si="1"/>
        <v>0</v>
      </c>
      <c r="J28" s="155"/>
      <c r="K28" s="218"/>
      <c r="L28" s="107"/>
      <c r="M28" s="107"/>
      <c r="N28" s="107"/>
      <c r="O28" s="106"/>
      <c r="P28" s="106"/>
    </row>
    <row r="29" spans="1:16" x14ac:dyDescent="0.2">
      <c r="A29" s="135"/>
      <c r="B29" s="141"/>
      <c r="C29" s="44"/>
      <c r="D29" s="158" t="s">
        <v>54</v>
      </c>
      <c r="E29" s="122"/>
      <c r="F29" s="123"/>
      <c r="G29" s="158" t="s">
        <v>136</v>
      </c>
      <c r="H29" s="162">
        <f>LOOKUP(E29,'Timelønnstabell C mai 2023'!B6:B65,'Timelønnstabell C mai 2023'!D6:D65)</f>
        <v>0</v>
      </c>
      <c r="I29" s="162">
        <f t="shared" si="1"/>
        <v>0</v>
      </c>
      <c r="J29" s="155"/>
      <c r="K29" s="102"/>
      <c r="L29" s="107"/>
      <c r="M29" s="107"/>
      <c r="N29" s="107"/>
      <c r="O29" s="106"/>
      <c r="P29" s="106"/>
    </row>
    <row r="30" spans="1:16" x14ac:dyDescent="0.2">
      <c r="A30" s="135"/>
      <c r="B30" s="141"/>
      <c r="C30" s="44"/>
      <c r="D30" s="158" t="s">
        <v>54</v>
      </c>
      <c r="E30" s="122"/>
      <c r="F30" s="123"/>
      <c r="G30" s="158" t="s">
        <v>136</v>
      </c>
      <c r="H30" s="162">
        <f>LOOKUP(E30,'Timelønnstabell C mai 2023'!B6:B65,'Timelønnstabell C mai 2023'!D6:D65)</f>
        <v>0</v>
      </c>
      <c r="I30" s="162">
        <f t="shared" si="1"/>
        <v>0</v>
      </c>
      <c r="J30" s="155"/>
      <c r="K30" s="103" t="s">
        <v>113</v>
      </c>
      <c r="L30" s="108">
        <f>SUM(F24:F30)</f>
        <v>0</v>
      </c>
      <c r="M30" s="107"/>
      <c r="N30" s="107"/>
      <c r="O30" s="106"/>
      <c r="P30" s="106"/>
    </row>
    <row r="31" spans="1:16" x14ac:dyDescent="0.2">
      <c r="A31" s="135"/>
      <c r="B31" s="141"/>
      <c r="C31" s="234" t="s">
        <v>127</v>
      </c>
      <c r="D31" s="215"/>
      <c r="E31" s="215"/>
      <c r="F31" s="215"/>
      <c r="G31" s="215"/>
      <c r="H31" s="215"/>
      <c r="I31" s="121"/>
      <c r="J31" s="155"/>
      <c r="K31" s="102"/>
      <c r="L31" s="107"/>
      <c r="M31" s="107"/>
      <c r="N31" s="107"/>
      <c r="O31" s="106"/>
      <c r="P31" s="106"/>
    </row>
    <row r="32" spans="1:16" x14ac:dyDescent="0.2">
      <c r="A32" s="142"/>
      <c r="B32" s="141"/>
      <c r="C32" s="240"/>
      <c r="D32" s="241"/>
      <c r="E32" s="241"/>
      <c r="F32" s="160">
        <f>SUM(L30)</f>
        <v>0</v>
      </c>
      <c r="G32" s="244"/>
      <c r="H32" s="244"/>
      <c r="I32" s="165">
        <f>SUM(I24:I31)</f>
        <v>0</v>
      </c>
      <c r="J32" s="155"/>
      <c r="K32" s="102"/>
      <c r="L32" s="107"/>
      <c r="M32" s="107"/>
      <c r="N32" s="107"/>
      <c r="O32" s="106"/>
      <c r="P32" s="106"/>
    </row>
    <row r="33" spans="1:16" x14ac:dyDescent="0.2">
      <c r="A33" s="135" t="s">
        <v>71</v>
      </c>
      <c r="B33" s="144"/>
      <c r="C33" s="230" t="s">
        <v>2</v>
      </c>
      <c r="D33" s="220"/>
      <c r="E33" s="220"/>
      <c r="F33" s="220"/>
      <c r="G33" s="220"/>
      <c r="H33" s="220"/>
      <c r="I33" s="220"/>
      <c r="J33" s="155"/>
      <c r="K33" s="102"/>
      <c r="L33" s="107"/>
      <c r="M33" s="107"/>
      <c r="N33" s="107"/>
      <c r="O33" s="106"/>
      <c r="P33" s="106"/>
    </row>
    <row r="34" spans="1:16" x14ac:dyDescent="0.2">
      <c r="A34" s="135"/>
      <c r="B34" s="141"/>
      <c r="C34" s="161" t="s">
        <v>19</v>
      </c>
      <c r="D34" s="156" t="s">
        <v>54</v>
      </c>
      <c r="E34" s="9"/>
      <c r="F34" s="123"/>
      <c r="G34" s="158" t="s">
        <v>136</v>
      </c>
      <c r="H34" s="162">
        <f>LOOKUP(E34,'Timelønnstabell C mai 2023'!B6:B65,'Timelønnstabell C mai 2023'!D6:D65)</f>
        <v>0</v>
      </c>
      <c r="I34" s="162">
        <f t="shared" si="1"/>
        <v>0</v>
      </c>
      <c r="J34" s="155"/>
      <c r="K34" s="218" t="s">
        <v>118</v>
      </c>
      <c r="L34" s="107"/>
      <c r="M34" s="107"/>
      <c r="N34" s="107"/>
      <c r="O34" s="106"/>
      <c r="P34" s="106"/>
    </row>
    <row r="35" spans="1:16" x14ac:dyDescent="0.2">
      <c r="A35" s="135"/>
      <c r="B35" s="141"/>
      <c r="C35" s="161" t="s">
        <v>18</v>
      </c>
      <c r="D35" s="156" t="s">
        <v>54</v>
      </c>
      <c r="E35" s="9"/>
      <c r="F35" s="123"/>
      <c r="G35" s="158" t="s">
        <v>136</v>
      </c>
      <c r="H35" s="162">
        <f>LOOKUP(E35,'Timelønnstabell C mai 2023'!B6:B65,'Timelønnstabell C mai 2023'!D6:D65)</f>
        <v>0</v>
      </c>
      <c r="I35" s="162">
        <f t="shared" si="1"/>
        <v>0</v>
      </c>
      <c r="J35" s="155"/>
      <c r="K35" s="218"/>
      <c r="L35" s="107"/>
      <c r="M35" s="107"/>
      <c r="N35" s="107"/>
      <c r="O35" s="106"/>
      <c r="P35" s="106"/>
    </row>
    <row r="36" spans="1:16" x14ac:dyDescent="0.2">
      <c r="A36" s="135"/>
      <c r="B36" s="141"/>
      <c r="C36" s="161" t="s">
        <v>20</v>
      </c>
      <c r="D36" s="156" t="s">
        <v>54</v>
      </c>
      <c r="E36" s="9"/>
      <c r="F36" s="123"/>
      <c r="G36" s="158" t="s">
        <v>136</v>
      </c>
      <c r="H36" s="162">
        <f>LOOKUP(E36,'Timelønnstabell C mai 2023'!B6:B65,'Timelønnstabell C mai 2023'!D6:D65)</f>
        <v>0</v>
      </c>
      <c r="I36" s="162">
        <f t="shared" si="1"/>
        <v>0</v>
      </c>
      <c r="J36" s="155"/>
      <c r="K36" s="218"/>
      <c r="L36" s="107"/>
      <c r="M36" s="107"/>
      <c r="N36" s="107"/>
      <c r="O36" s="106"/>
      <c r="P36" s="106"/>
    </row>
    <row r="37" spans="1:16" x14ac:dyDescent="0.2">
      <c r="A37" s="135"/>
      <c r="B37" s="141"/>
      <c r="C37" s="161" t="s">
        <v>13</v>
      </c>
      <c r="D37" s="156" t="s">
        <v>54</v>
      </c>
      <c r="E37" s="9"/>
      <c r="F37" s="123"/>
      <c r="G37" s="158" t="s">
        <v>136</v>
      </c>
      <c r="H37" s="162">
        <f>LOOKUP(E37,'Timelønnstabell C mai 2023'!B6:B65,'Timelønnstabell C mai 2023'!D6:D65)</f>
        <v>0</v>
      </c>
      <c r="I37" s="162">
        <f t="shared" si="1"/>
        <v>0</v>
      </c>
      <c r="J37" s="155"/>
      <c r="K37" s="102"/>
      <c r="L37" s="107"/>
      <c r="M37" s="107"/>
      <c r="N37" s="107"/>
      <c r="O37" s="106"/>
      <c r="P37" s="106"/>
    </row>
    <row r="38" spans="1:16" x14ac:dyDescent="0.2">
      <c r="A38" s="135"/>
      <c r="B38" s="141"/>
      <c r="C38" s="44"/>
      <c r="D38" s="156" t="s">
        <v>54</v>
      </c>
      <c r="E38" s="9"/>
      <c r="F38" s="123"/>
      <c r="G38" s="158" t="s">
        <v>136</v>
      </c>
      <c r="H38" s="162">
        <f>LOOKUP(E38,'Timelønnstabell C mai 2023'!B6:B65,'Timelønnstabell C mai 2023'!D6:D65)</f>
        <v>0</v>
      </c>
      <c r="I38" s="162">
        <f t="shared" si="1"/>
        <v>0</v>
      </c>
      <c r="J38" s="155"/>
      <c r="K38" s="103" t="s">
        <v>114</v>
      </c>
      <c r="L38" s="108">
        <f>SUM(F34:F39)</f>
        <v>0</v>
      </c>
      <c r="M38" s="107"/>
      <c r="N38" s="107"/>
      <c r="O38" s="106"/>
      <c r="P38" s="106"/>
    </row>
    <row r="39" spans="1:16" x14ac:dyDescent="0.2">
      <c r="A39" s="135"/>
      <c r="B39" s="141"/>
      <c r="C39" s="44"/>
      <c r="D39" s="156" t="s">
        <v>54</v>
      </c>
      <c r="E39" s="9"/>
      <c r="F39" s="123"/>
      <c r="G39" s="158" t="s">
        <v>136</v>
      </c>
      <c r="H39" s="162">
        <f>LOOKUP(E39,'Timelønnstabell C mai 2023'!B6:B65,'Timelønnstabell C mai 2023'!D6:D65)</f>
        <v>0</v>
      </c>
      <c r="I39" s="162">
        <f t="shared" si="1"/>
        <v>0</v>
      </c>
      <c r="J39" s="155"/>
      <c r="K39" s="103" t="s">
        <v>115</v>
      </c>
      <c r="L39" s="109" t="e">
        <f>SUM(L38/L30)</f>
        <v>#DIV/0!</v>
      </c>
      <c r="M39" s="107"/>
      <c r="N39" s="107"/>
      <c r="O39" s="106"/>
      <c r="P39" s="106"/>
    </row>
    <row r="40" spans="1:16" x14ac:dyDescent="0.2">
      <c r="A40" s="142"/>
      <c r="B40" s="143"/>
      <c r="C40" s="240"/>
      <c r="D40" s="241"/>
      <c r="E40" s="241"/>
      <c r="F40" s="160">
        <f>SUM(L38)</f>
        <v>0</v>
      </c>
      <c r="G40" s="244"/>
      <c r="H40" s="244"/>
      <c r="I40" s="166">
        <f>SUM(I34:I39)</f>
        <v>0</v>
      </c>
      <c r="J40" s="155"/>
      <c r="K40" s="102"/>
      <c r="L40" s="107"/>
      <c r="M40" s="107"/>
      <c r="N40" s="107"/>
      <c r="O40" s="106"/>
      <c r="P40" s="106"/>
    </row>
    <row r="41" spans="1:16" x14ac:dyDescent="0.2">
      <c r="A41" s="135" t="s">
        <v>72</v>
      </c>
      <c r="B41" s="141"/>
      <c r="C41" s="233" t="s">
        <v>48</v>
      </c>
      <c r="D41" s="220"/>
      <c r="E41" s="220"/>
      <c r="F41" s="220"/>
      <c r="G41" s="220"/>
      <c r="H41" s="220"/>
      <c r="I41" s="220"/>
      <c r="J41" s="155"/>
      <c r="K41" s="102"/>
      <c r="L41" s="107"/>
      <c r="M41" s="107"/>
      <c r="N41" s="107"/>
      <c r="O41" s="106"/>
      <c r="P41" s="106"/>
    </row>
    <row r="42" spans="1:16" x14ac:dyDescent="0.2">
      <c r="A42" s="135"/>
      <c r="B42" s="141"/>
      <c r="C42" s="15"/>
      <c r="D42" s="156" t="s">
        <v>54</v>
      </c>
      <c r="E42" s="9"/>
      <c r="F42" s="16"/>
      <c r="G42" s="158" t="s">
        <v>136</v>
      </c>
      <c r="H42" s="162">
        <f>LOOKUP(E42,'Timelønnstabell C mai 2023'!B6:B65,'Timelønnstabell C mai 2023'!D6:D65)</f>
        <v>0</v>
      </c>
      <c r="I42" s="162">
        <f t="shared" si="1"/>
        <v>0</v>
      </c>
      <c r="J42" s="155"/>
      <c r="K42" s="218" t="s">
        <v>135</v>
      </c>
      <c r="L42" s="107"/>
      <c r="M42" s="107"/>
      <c r="N42" s="107"/>
      <c r="O42" s="106"/>
      <c r="P42" s="106"/>
    </row>
    <row r="43" spans="1:16" x14ac:dyDescent="0.2">
      <c r="A43" s="135"/>
      <c r="B43" s="141"/>
      <c r="C43" s="44"/>
      <c r="D43" s="156" t="s">
        <v>54</v>
      </c>
      <c r="E43" s="9"/>
      <c r="F43" s="16"/>
      <c r="G43" s="158" t="s">
        <v>136</v>
      </c>
      <c r="H43" s="162">
        <f>LOOKUP(E43,'Timelønnstabell C mai 2023'!B6:B65,'Timelønnstabell C mai 2023'!D6:D65)</f>
        <v>0</v>
      </c>
      <c r="I43" s="162">
        <f t="shared" si="1"/>
        <v>0</v>
      </c>
      <c r="J43" s="155"/>
      <c r="K43" s="218"/>
      <c r="L43" s="107"/>
      <c r="M43" s="107"/>
      <c r="N43" s="107"/>
      <c r="O43" s="106"/>
      <c r="P43" s="106"/>
    </row>
    <row r="44" spans="1:16" x14ac:dyDescent="0.2">
      <c r="A44" s="135"/>
      <c r="B44" s="141"/>
      <c r="C44" s="44"/>
      <c r="D44" s="156" t="s">
        <v>54</v>
      </c>
      <c r="E44" s="9"/>
      <c r="F44" s="16"/>
      <c r="G44" s="158" t="s">
        <v>136</v>
      </c>
      <c r="H44" s="162">
        <f>LOOKUP(E44,'Timelønnstabell C mai 2023'!B6:B65,'Timelønnstabell C mai 2023'!D6:D65)</f>
        <v>0</v>
      </c>
      <c r="I44" s="162">
        <f t="shared" si="1"/>
        <v>0</v>
      </c>
      <c r="J44" s="155"/>
      <c r="K44" s="218"/>
      <c r="L44" s="107"/>
      <c r="M44" s="107"/>
      <c r="N44" s="107"/>
      <c r="O44" s="106"/>
      <c r="P44" s="106"/>
    </row>
    <row r="45" spans="1:16" x14ac:dyDescent="0.2">
      <c r="A45" s="135"/>
      <c r="B45" s="141"/>
      <c r="C45" s="44"/>
      <c r="D45" s="156" t="s">
        <v>54</v>
      </c>
      <c r="E45" s="9"/>
      <c r="F45" s="16"/>
      <c r="G45" s="158" t="s">
        <v>136</v>
      </c>
      <c r="H45" s="162">
        <f>LOOKUP(E45,'Timelønnstabell C mai 2023'!B6:B65,'Timelønnstabell C mai 2023'!D6:D65)</f>
        <v>0</v>
      </c>
      <c r="I45" s="162">
        <f t="shared" si="1"/>
        <v>0</v>
      </c>
      <c r="J45" s="155"/>
      <c r="K45" s="218"/>
      <c r="L45" s="107"/>
      <c r="M45" s="107"/>
      <c r="N45" s="107"/>
      <c r="O45" s="106"/>
      <c r="P45" s="106"/>
    </row>
    <row r="46" spans="1:16" x14ac:dyDescent="0.2">
      <c r="A46" s="142"/>
      <c r="B46" s="141"/>
      <c r="C46" s="234"/>
      <c r="D46" s="215"/>
      <c r="E46" s="215"/>
      <c r="F46" s="215"/>
      <c r="G46" s="215"/>
      <c r="H46" s="215"/>
      <c r="I46" s="157">
        <f>SUM(I42:I45)</f>
        <v>0</v>
      </c>
      <c r="J46" s="155"/>
      <c r="K46" s="102"/>
      <c r="L46" s="107"/>
      <c r="M46" s="107"/>
      <c r="N46" s="107"/>
      <c r="O46" s="106"/>
      <c r="P46" s="106"/>
    </row>
    <row r="47" spans="1:16" x14ac:dyDescent="0.2">
      <c r="A47" s="145"/>
      <c r="B47" s="144"/>
      <c r="C47" s="230" t="s">
        <v>51</v>
      </c>
      <c r="D47" s="220"/>
      <c r="E47" s="220"/>
      <c r="F47" s="220"/>
      <c r="G47" s="220"/>
      <c r="H47" s="220"/>
      <c r="I47" s="220"/>
      <c r="J47" s="155"/>
      <c r="K47" s="102"/>
      <c r="L47" s="107"/>
      <c r="M47" s="107"/>
      <c r="N47" s="107"/>
      <c r="O47" s="106"/>
      <c r="P47" s="106"/>
    </row>
    <row r="48" spans="1:16" x14ac:dyDescent="0.2">
      <c r="A48" s="135" t="s">
        <v>73</v>
      </c>
      <c r="B48" s="141"/>
      <c r="C48" s="159" t="s">
        <v>4</v>
      </c>
      <c r="D48" s="156" t="s">
        <v>54</v>
      </c>
      <c r="E48" s="9"/>
      <c r="F48" s="16"/>
      <c r="G48" s="158" t="s">
        <v>136</v>
      </c>
      <c r="H48" s="162">
        <f>LOOKUP(E48,'Timelønnstabell C mai 2023'!B6:B65,'Timelønnstabell C mai 2023'!D6:D65)</f>
        <v>0</v>
      </c>
      <c r="I48" s="162">
        <f t="shared" si="1"/>
        <v>0</v>
      </c>
      <c r="J48" s="155"/>
      <c r="K48" s="102"/>
      <c r="L48" s="107"/>
      <c r="M48" s="107"/>
      <c r="N48" s="107"/>
      <c r="O48" s="106"/>
      <c r="P48" s="106"/>
    </row>
    <row r="49" spans="1:16" x14ac:dyDescent="0.2">
      <c r="A49" s="135" t="s">
        <v>74</v>
      </c>
      <c r="B49" s="141"/>
      <c r="C49" s="159" t="s">
        <v>138</v>
      </c>
      <c r="D49" s="156" t="s">
        <v>54</v>
      </c>
      <c r="E49" s="9"/>
      <c r="F49" s="16"/>
      <c r="G49" s="158" t="s">
        <v>136</v>
      </c>
      <c r="H49" s="162">
        <f>LOOKUP(E49,'Timelønnstabell C mai 2023'!B6:B65,'Timelønnstabell C mai 2023'!D6:D65)</f>
        <v>0</v>
      </c>
      <c r="I49" s="162">
        <f t="shared" si="1"/>
        <v>0</v>
      </c>
      <c r="J49" s="155"/>
      <c r="K49" s="103" t="s">
        <v>128</v>
      </c>
      <c r="L49" s="127">
        <f>SUM(I32*0.04)</f>
        <v>0</v>
      </c>
      <c r="M49" s="107" t="s">
        <v>119</v>
      </c>
      <c r="N49" s="107"/>
      <c r="O49" s="106"/>
      <c r="P49" s="106"/>
    </row>
    <row r="50" spans="1:16" x14ac:dyDescent="0.2">
      <c r="A50" s="135" t="s">
        <v>75</v>
      </c>
      <c r="B50" s="141"/>
      <c r="C50" s="159" t="s">
        <v>139</v>
      </c>
      <c r="D50" s="156" t="s">
        <v>54</v>
      </c>
      <c r="E50" s="9"/>
      <c r="F50" s="16"/>
      <c r="G50" s="158" t="s">
        <v>136</v>
      </c>
      <c r="H50" s="162">
        <f>LOOKUP(E50,'Timelønnstabell C mai 2023'!B6:B65,'Timelønnstabell C mai 2023'!D6:D65)</f>
        <v>0</v>
      </c>
      <c r="I50" s="162">
        <f t="shared" si="1"/>
        <v>0</v>
      </c>
      <c r="J50" s="155"/>
      <c r="K50" s="102"/>
      <c r="L50" s="107"/>
      <c r="M50" s="107"/>
      <c r="N50" s="107"/>
      <c r="O50" s="106"/>
      <c r="P50" s="106"/>
    </row>
    <row r="51" spans="1:16" x14ac:dyDescent="0.2">
      <c r="A51" s="135" t="s">
        <v>76</v>
      </c>
      <c r="B51" s="141"/>
      <c r="C51" s="159" t="s">
        <v>67</v>
      </c>
      <c r="D51" s="236"/>
      <c r="E51" s="236"/>
      <c r="F51" s="17"/>
      <c r="G51" s="158" t="s">
        <v>137</v>
      </c>
      <c r="H51" s="121"/>
      <c r="I51" s="162">
        <f>SUM(F51*H51)</f>
        <v>0</v>
      </c>
      <c r="J51" s="155"/>
      <c r="K51" s="102"/>
      <c r="L51" s="107"/>
      <c r="M51" s="107"/>
      <c r="N51" s="107"/>
      <c r="O51" s="106"/>
      <c r="P51" s="106"/>
    </row>
    <row r="52" spans="1:16" x14ac:dyDescent="0.2">
      <c r="A52" s="135"/>
      <c r="B52" s="141"/>
      <c r="C52" s="159" t="s">
        <v>150</v>
      </c>
      <c r="D52" s="236"/>
      <c r="E52" s="236"/>
      <c r="F52" s="17"/>
      <c r="G52" s="158" t="s">
        <v>137</v>
      </c>
      <c r="H52" s="121"/>
      <c r="I52" s="162">
        <f>SUM(F52*H52)</f>
        <v>0</v>
      </c>
      <c r="J52" s="155"/>
      <c r="K52" s="102"/>
      <c r="L52" s="107"/>
      <c r="M52" s="107"/>
      <c r="N52" s="107"/>
      <c r="O52" s="106"/>
      <c r="P52" s="106"/>
    </row>
    <row r="53" spans="1:16" x14ac:dyDescent="0.2">
      <c r="A53" s="142"/>
      <c r="B53" s="143"/>
      <c r="C53" s="238"/>
      <c r="D53" s="238"/>
      <c r="E53" s="238"/>
      <c r="F53" s="238"/>
      <c r="G53" s="238"/>
      <c r="H53" s="238"/>
      <c r="I53" s="166">
        <f>SUM(I48:I52)</f>
        <v>0</v>
      </c>
      <c r="J53" s="155"/>
      <c r="K53" s="102"/>
      <c r="L53" s="107"/>
      <c r="M53" s="107"/>
      <c r="N53" s="107"/>
      <c r="O53" s="106"/>
      <c r="P53" s="106"/>
    </row>
    <row r="54" spans="1:16" x14ac:dyDescent="0.2">
      <c r="A54" s="135"/>
      <c r="B54" s="141"/>
      <c r="C54" s="235" t="s">
        <v>30</v>
      </c>
      <c r="D54" s="220"/>
      <c r="E54" s="220"/>
      <c r="F54" s="220"/>
      <c r="G54" s="220"/>
      <c r="H54" s="220"/>
      <c r="I54" s="207">
        <f>SUM(I22,I32,I40,I46,I53)</f>
        <v>0</v>
      </c>
      <c r="J54" s="155"/>
      <c r="K54" s="102"/>
      <c r="L54" s="107"/>
      <c r="M54" s="107"/>
      <c r="N54" s="107"/>
      <c r="O54" s="106"/>
      <c r="P54" s="106"/>
    </row>
    <row r="55" spans="1:16" x14ac:dyDescent="0.2">
      <c r="A55" s="135" t="s">
        <v>77</v>
      </c>
      <c r="B55" s="141"/>
      <c r="C55" s="190" t="s">
        <v>52</v>
      </c>
      <c r="D55" s="124"/>
      <c r="E55" s="205" t="s">
        <v>44</v>
      </c>
      <c r="F55" s="155"/>
      <c r="G55" s="155"/>
      <c r="H55" s="155"/>
      <c r="I55" s="206">
        <f>SUM(D55/100*I54)</f>
        <v>0</v>
      </c>
      <c r="J55" s="155"/>
      <c r="K55" s="102"/>
      <c r="L55" s="107"/>
      <c r="M55" s="107"/>
      <c r="N55" s="107"/>
      <c r="O55" s="106"/>
      <c r="P55" s="106"/>
    </row>
    <row r="56" spans="1:16" x14ac:dyDescent="0.2">
      <c r="A56" s="135"/>
      <c r="B56" s="141"/>
      <c r="C56" s="161" t="s">
        <v>31</v>
      </c>
      <c r="D56" s="155"/>
      <c r="E56" s="155"/>
      <c r="F56" s="155"/>
      <c r="G56" s="155"/>
      <c r="H56" s="155"/>
      <c r="I56" s="194">
        <f>SUM(I54:I55)</f>
        <v>0</v>
      </c>
      <c r="J56" s="155"/>
      <c r="K56" s="102"/>
      <c r="L56" s="107"/>
      <c r="M56" s="107"/>
      <c r="N56" s="107"/>
      <c r="O56" s="106"/>
      <c r="P56" s="106"/>
    </row>
    <row r="57" spans="1:16" x14ac:dyDescent="0.2">
      <c r="A57" s="135" t="s">
        <v>78</v>
      </c>
      <c r="B57" s="141"/>
      <c r="C57" s="159" t="s">
        <v>100</v>
      </c>
      <c r="D57" s="182" t="s">
        <v>40</v>
      </c>
      <c r="E57" s="182"/>
      <c r="F57" s="182"/>
      <c r="G57" s="182"/>
      <c r="H57" s="182"/>
      <c r="I57" s="195">
        <f>SUM(I56*0.6)</f>
        <v>0</v>
      </c>
      <c r="J57" s="155"/>
      <c r="K57" s="102"/>
      <c r="L57" s="107"/>
      <c r="M57" s="107"/>
      <c r="N57" s="107"/>
    </row>
    <row r="58" spans="1:16" s="22" customFormat="1" ht="25.5" customHeight="1" x14ac:dyDescent="0.25">
      <c r="A58" s="146"/>
      <c r="B58" s="147"/>
      <c r="C58" s="173" t="s">
        <v>111</v>
      </c>
      <c r="D58" s="174"/>
      <c r="E58" s="174"/>
      <c r="F58" s="174"/>
      <c r="G58" s="174"/>
      <c r="H58" s="175"/>
      <c r="I58" s="176">
        <f>SUM(I56:I57)</f>
        <v>0</v>
      </c>
      <c r="J58" s="170"/>
      <c r="K58" s="104"/>
      <c r="L58" s="110"/>
      <c r="M58" s="110"/>
      <c r="N58" s="110"/>
    </row>
    <row r="59" spans="1:16" s="22" customFormat="1" ht="25.5" customHeight="1" x14ac:dyDescent="0.2">
      <c r="A59" s="133"/>
      <c r="B59" s="148"/>
      <c r="C59" s="196"/>
      <c r="D59" s="197"/>
      <c r="E59" s="198"/>
      <c r="F59" s="197"/>
      <c r="G59" s="197"/>
      <c r="H59" s="199"/>
      <c r="I59" s="200" t="s">
        <v>53</v>
      </c>
      <c r="J59" s="170"/>
      <c r="K59" s="104"/>
      <c r="L59" s="110"/>
      <c r="M59" s="110"/>
      <c r="N59" s="110"/>
    </row>
    <row r="60" spans="1:16" x14ac:dyDescent="0.2">
      <c r="A60" s="135"/>
      <c r="B60" s="136"/>
      <c r="C60" s="201"/>
      <c r="D60" s="202"/>
      <c r="E60" s="203"/>
      <c r="F60" s="202"/>
      <c r="G60" s="202"/>
      <c r="H60" s="204"/>
      <c r="I60" s="204"/>
      <c r="J60" s="155"/>
      <c r="K60" s="102"/>
      <c r="L60" s="107"/>
      <c r="M60" s="107"/>
      <c r="N60" s="107"/>
    </row>
    <row r="61" spans="1:16" x14ac:dyDescent="0.2">
      <c r="A61" s="135"/>
      <c r="B61" s="136"/>
      <c r="C61" s="201"/>
      <c r="D61" s="202"/>
      <c r="E61" s="203"/>
      <c r="F61" s="202"/>
      <c r="G61" s="237" t="s">
        <v>56</v>
      </c>
      <c r="H61" s="237"/>
      <c r="I61" s="166">
        <f>SUM(I58)</f>
        <v>0</v>
      </c>
      <c r="J61" s="155"/>
      <c r="K61" s="102"/>
      <c r="L61" s="107"/>
      <c r="M61" s="107"/>
      <c r="N61" s="107"/>
    </row>
    <row r="62" spans="1:16" x14ac:dyDescent="0.2">
      <c r="A62" s="137"/>
      <c r="B62" s="136"/>
      <c r="C62" s="201"/>
      <c r="D62" s="202"/>
      <c r="E62" s="203"/>
      <c r="F62" s="202"/>
      <c r="G62" s="202"/>
      <c r="H62" s="204"/>
      <c r="I62" s="204"/>
      <c r="J62" s="155"/>
      <c r="K62" s="102"/>
      <c r="L62" s="107"/>
      <c r="M62" s="107"/>
      <c r="N62" s="107"/>
    </row>
    <row r="63" spans="1:16" s="24" customFormat="1" ht="36" customHeight="1" x14ac:dyDescent="0.25">
      <c r="A63" s="149"/>
      <c r="B63" s="140" t="s">
        <v>112</v>
      </c>
      <c r="C63" s="231" t="s">
        <v>33</v>
      </c>
      <c r="D63" s="232"/>
      <c r="E63" s="232"/>
      <c r="F63" s="232"/>
      <c r="G63" s="232"/>
      <c r="H63" s="232"/>
      <c r="I63" s="193" t="s">
        <v>3</v>
      </c>
      <c r="J63" s="171"/>
      <c r="K63" s="105"/>
      <c r="L63" s="111"/>
      <c r="M63" s="111"/>
      <c r="N63" s="111"/>
    </row>
    <row r="64" spans="1:16" x14ac:dyDescent="0.2">
      <c r="A64" s="135" t="s">
        <v>79</v>
      </c>
      <c r="B64" s="141"/>
      <c r="C64" s="230" t="s">
        <v>130</v>
      </c>
      <c r="D64" s="220"/>
      <c r="E64" s="220"/>
      <c r="F64" s="220"/>
      <c r="G64" s="220"/>
      <c r="H64" s="220"/>
      <c r="I64" s="220"/>
      <c r="J64" s="169"/>
      <c r="K64" s="102"/>
      <c r="L64" s="107"/>
      <c r="M64" s="107"/>
      <c r="N64" s="107"/>
    </row>
    <row r="65" spans="1:14" x14ac:dyDescent="0.2">
      <c r="A65" s="135"/>
      <c r="B65" s="141"/>
      <c r="C65" s="190" t="s">
        <v>129</v>
      </c>
      <c r="D65" s="222"/>
      <c r="E65" s="213"/>
      <c r="F65" s="213"/>
      <c r="G65" s="158" t="s">
        <v>140</v>
      </c>
      <c r="H65" s="121"/>
      <c r="I65" s="162">
        <f>SUM(D65*H65)</f>
        <v>0</v>
      </c>
      <c r="J65" s="155"/>
      <c r="K65" s="102"/>
      <c r="L65" s="107"/>
      <c r="M65" s="107"/>
      <c r="N65" s="107"/>
    </row>
    <row r="66" spans="1:14" x14ac:dyDescent="0.2">
      <c r="A66" s="135"/>
      <c r="B66" s="141"/>
      <c r="C66" s="189" t="s">
        <v>23</v>
      </c>
      <c r="D66" s="222"/>
      <c r="E66" s="213"/>
      <c r="F66" s="213"/>
      <c r="G66" s="158" t="s">
        <v>141</v>
      </c>
      <c r="H66" s="121"/>
      <c r="I66" s="162">
        <f t="shared" ref="I66:I72" si="2">SUM(D66*H66)</f>
        <v>0</v>
      </c>
      <c r="J66" s="155"/>
      <c r="K66" s="102"/>
      <c r="L66" s="107"/>
      <c r="M66" s="107"/>
      <c r="N66" s="107"/>
    </row>
    <row r="67" spans="1:14" x14ac:dyDescent="0.2">
      <c r="A67" s="135"/>
      <c r="B67" s="141"/>
      <c r="C67" s="190" t="s">
        <v>131</v>
      </c>
      <c r="D67" s="222"/>
      <c r="E67" s="213"/>
      <c r="F67" s="213"/>
      <c r="G67" s="158" t="s">
        <v>140</v>
      </c>
      <c r="H67" s="121"/>
      <c r="I67" s="162">
        <f t="shared" si="2"/>
        <v>0</v>
      </c>
      <c r="J67" s="155"/>
      <c r="K67" s="102"/>
      <c r="L67" s="107"/>
      <c r="M67" s="107"/>
      <c r="N67" s="107"/>
    </row>
    <row r="68" spans="1:14" x14ac:dyDescent="0.2">
      <c r="A68" s="135"/>
      <c r="B68" s="141"/>
      <c r="C68" s="189" t="s">
        <v>22</v>
      </c>
      <c r="D68" s="222"/>
      <c r="E68" s="213"/>
      <c r="F68" s="213"/>
      <c r="G68" s="158" t="s">
        <v>141</v>
      </c>
      <c r="H68" s="121"/>
      <c r="I68" s="162">
        <f t="shared" si="2"/>
        <v>0</v>
      </c>
      <c r="J68" s="155"/>
      <c r="K68" s="102"/>
      <c r="L68" s="107"/>
      <c r="M68" s="107"/>
      <c r="N68" s="107"/>
    </row>
    <row r="69" spans="1:14" x14ac:dyDescent="0.2">
      <c r="A69" s="135"/>
      <c r="B69" s="141"/>
      <c r="C69" s="190" t="s">
        <v>132</v>
      </c>
      <c r="D69" s="222"/>
      <c r="E69" s="213"/>
      <c r="F69" s="213"/>
      <c r="G69" s="158" t="s">
        <v>140</v>
      </c>
      <c r="H69" s="121"/>
      <c r="I69" s="162">
        <f t="shared" si="2"/>
        <v>0</v>
      </c>
      <c r="J69" s="155"/>
      <c r="K69" s="102"/>
      <c r="L69" s="107"/>
      <c r="M69" s="107"/>
      <c r="N69" s="107"/>
    </row>
    <row r="70" spans="1:14" x14ac:dyDescent="0.2">
      <c r="A70" s="135"/>
      <c r="B70" s="141"/>
      <c r="C70" s="190" t="s">
        <v>133</v>
      </c>
      <c r="D70" s="222"/>
      <c r="E70" s="213"/>
      <c r="F70" s="213"/>
      <c r="G70" s="158" t="s">
        <v>140</v>
      </c>
      <c r="H70" s="121"/>
      <c r="I70" s="162">
        <f t="shared" si="2"/>
        <v>0</v>
      </c>
      <c r="J70" s="155"/>
      <c r="K70" s="102"/>
      <c r="L70" s="107"/>
      <c r="M70" s="107"/>
      <c r="N70" s="107"/>
    </row>
    <row r="71" spans="1:14" x14ac:dyDescent="0.2">
      <c r="A71" s="135"/>
      <c r="B71" s="141"/>
      <c r="C71" s="181" t="s">
        <v>27</v>
      </c>
      <c r="D71" s="222"/>
      <c r="E71" s="213"/>
      <c r="F71" s="213"/>
      <c r="G71" s="158" t="s">
        <v>141</v>
      </c>
      <c r="H71" s="121"/>
      <c r="I71" s="162">
        <f t="shared" si="2"/>
        <v>0</v>
      </c>
      <c r="J71" s="155"/>
      <c r="K71" s="102"/>
      <c r="L71" s="107"/>
      <c r="M71" s="107"/>
      <c r="N71" s="107"/>
    </row>
    <row r="72" spans="1:14" x14ac:dyDescent="0.2">
      <c r="A72" s="135"/>
      <c r="B72" s="141"/>
      <c r="C72" s="181" t="s">
        <v>16</v>
      </c>
      <c r="D72" s="222"/>
      <c r="E72" s="213"/>
      <c r="F72" s="213"/>
      <c r="G72" s="158" t="s">
        <v>137</v>
      </c>
      <c r="H72" s="121"/>
      <c r="I72" s="162">
        <f t="shared" si="2"/>
        <v>0</v>
      </c>
      <c r="J72" s="155"/>
      <c r="K72" s="102"/>
      <c r="L72" s="107"/>
      <c r="M72" s="107"/>
      <c r="N72" s="107"/>
    </row>
    <row r="73" spans="1:14" x14ac:dyDescent="0.2">
      <c r="A73" s="142"/>
      <c r="B73" s="143"/>
      <c r="C73" s="186"/>
      <c r="D73" s="186"/>
      <c r="E73" s="186"/>
      <c r="F73" s="186"/>
      <c r="G73" s="186"/>
      <c r="H73" s="186"/>
      <c r="I73" s="187">
        <f>SUM(I65:I72)</f>
        <v>0</v>
      </c>
      <c r="J73" s="155"/>
      <c r="K73" s="102"/>
      <c r="L73" s="107"/>
      <c r="M73" s="107"/>
      <c r="N73" s="107"/>
    </row>
    <row r="74" spans="1:14" x14ac:dyDescent="0.2">
      <c r="A74" s="135" t="s">
        <v>79</v>
      </c>
      <c r="B74" s="141"/>
      <c r="C74" s="219" t="s">
        <v>49</v>
      </c>
      <c r="D74" s="220"/>
      <c r="E74" s="220"/>
      <c r="F74" s="220"/>
      <c r="G74" s="220"/>
      <c r="H74" s="220"/>
      <c r="I74" s="220"/>
      <c r="J74" s="155"/>
      <c r="K74" s="102"/>
      <c r="L74" s="107"/>
      <c r="M74" s="107"/>
      <c r="N74" s="107"/>
    </row>
    <row r="75" spans="1:14" x14ac:dyDescent="0.2">
      <c r="A75" s="135"/>
      <c r="B75" s="141"/>
      <c r="C75" s="221" t="s">
        <v>28</v>
      </c>
      <c r="D75" s="215"/>
      <c r="E75" s="215"/>
      <c r="F75" s="26"/>
      <c r="G75" s="158" t="s">
        <v>142</v>
      </c>
      <c r="H75" s="126"/>
      <c r="I75" s="192">
        <f>+F75*H75</f>
        <v>0</v>
      </c>
      <c r="J75" s="155"/>
      <c r="K75" s="102"/>
      <c r="L75" s="107"/>
      <c r="M75" s="107"/>
      <c r="N75" s="107"/>
    </row>
    <row r="76" spans="1:14" x14ac:dyDescent="0.2">
      <c r="A76" s="135"/>
      <c r="B76" s="141"/>
      <c r="C76" s="181" t="s">
        <v>39</v>
      </c>
      <c r="D76" s="213"/>
      <c r="E76" s="213"/>
      <c r="F76" s="213"/>
      <c r="G76" s="213"/>
      <c r="H76" s="213"/>
      <c r="I76" s="121"/>
      <c r="J76" s="155"/>
      <c r="K76" s="102"/>
      <c r="L76" s="107"/>
      <c r="M76" s="107"/>
      <c r="N76" s="107"/>
    </row>
    <row r="77" spans="1:14" x14ac:dyDescent="0.2">
      <c r="A77" s="135"/>
      <c r="B77" s="141"/>
      <c r="C77" s="190" t="s">
        <v>151</v>
      </c>
      <c r="D77" s="213"/>
      <c r="E77" s="213"/>
      <c r="F77" s="213"/>
      <c r="G77" s="213"/>
      <c r="H77" s="213"/>
      <c r="I77" s="121"/>
      <c r="J77" s="155"/>
      <c r="K77" s="102"/>
      <c r="L77" s="107"/>
      <c r="M77" s="107"/>
      <c r="N77" s="107"/>
    </row>
    <row r="78" spans="1:14" x14ac:dyDescent="0.2">
      <c r="A78" s="135"/>
      <c r="B78" s="141"/>
      <c r="C78" s="181" t="s">
        <v>41</v>
      </c>
      <c r="D78" s="213"/>
      <c r="E78" s="213"/>
      <c r="F78" s="213"/>
      <c r="G78" s="213"/>
      <c r="H78" s="213"/>
      <c r="I78" s="121"/>
      <c r="J78" s="155"/>
      <c r="K78" s="102"/>
      <c r="L78" s="107"/>
      <c r="M78" s="107"/>
      <c r="N78" s="107"/>
    </row>
    <row r="79" spans="1:14" x14ac:dyDescent="0.2">
      <c r="A79" s="135"/>
      <c r="B79" s="141"/>
      <c r="C79" s="43"/>
      <c r="D79" s="213"/>
      <c r="E79" s="213"/>
      <c r="F79" s="213"/>
      <c r="G79" s="213"/>
      <c r="H79" s="213"/>
      <c r="I79" s="121"/>
      <c r="J79" s="155"/>
      <c r="K79" s="102"/>
      <c r="L79" s="107"/>
      <c r="M79" s="107"/>
      <c r="N79" s="107"/>
    </row>
    <row r="80" spans="1:14" x14ac:dyDescent="0.2">
      <c r="A80" s="135"/>
      <c r="B80" s="141"/>
      <c r="C80" s="43"/>
      <c r="D80" s="213"/>
      <c r="E80" s="213"/>
      <c r="F80" s="213"/>
      <c r="G80" s="213"/>
      <c r="H80" s="213"/>
      <c r="I80" s="121"/>
      <c r="J80" s="155"/>
      <c r="K80" s="102"/>
      <c r="L80" s="107"/>
      <c r="M80" s="107"/>
      <c r="N80" s="107"/>
    </row>
    <row r="81" spans="1:14" x14ac:dyDescent="0.2">
      <c r="A81" s="142"/>
      <c r="B81" s="141"/>
      <c r="C81" s="185"/>
      <c r="D81" s="186"/>
      <c r="E81" s="186"/>
      <c r="F81" s="186"/>
      <c r="G81" s="186"/>
      <c r="H81" s="186"/>
      <c r="I81" s="187">
        <f>SUM(I75:I80)</f>
        <v>0</v>
      </c>
      <c r="J81" s="155"/>
      <c r="K81" s="102"/>
      <c r="L81" s="107"/>
      <c r="M81" s="107"/>
      <c r="N81" s="107"/>
    </row>
    <row r="82" spans="1:14" x14ac:dyDescent="0.2">
      <c r="A82" s="135" t="s">
        <v>80</v>
      </c>
      <c r="B82" s="144"/>
      <c r="C82" s="219" t="s">
        <v>34</v>
      </c>
      <c r="D82" s="220"/>
      <c r="E82" s="220"/>
      <c r="F82" s="220"/>
      <c r="G82" s="220"/>
      <c r="H82" s="220"/>
      <c r="I82" s="220"/>
      <c r="J82" s="155"/>
      <c r="K82" s="102"/>
      <c r="L82" s="107"/>
      <c r="M82" s="107"/>
      <c r="N82" s="107"/>
    </row>
    <row r="83" spans="1:14" x14ac:dyDescent="0.2">
      <c r="A83" s="135"/>
      <c r="B83" s="141"/>
      <c r="C83" s="214" t="s">
        <v>152</v>
      </c>
      <c r="D83" s="215"/>
      <c r="E83" s="215"/>
      <c r="F83" s="26"/>
      <c r="G83" s="158" t="s">
        <v>153</v>
      </c>
      <c r="H83" s="126"/>
      <c r="I83" s="192">
        <f>+F83*H83</f>
        <v>0</v>
      </c>
      <c r="J83" s="155"/>
      <c r="K83" s="102"/>
      <c r="L83" s="107"/>
      <c r="M83" s="107"/>
      <c r="N83" s="107"/>
    </row>
    <row r="84" spans="1:14" x14ac:dyDescent="0.2">
      <c r="A84" s="135"/>
      <c r="B84" s="141"/>
      <c r="C84" s="181" t="s">
        <v>24</v>
      </c>
      <c r="D84" s="213"/>
      <c r="E84" s="213"/>
      <c r="F84" s="213"/>
      <c r="G84" s="213"/>
      <c r="H84" s="213"/>
      <c r="I84" s="121"/>
      <c r="J84" s="155"/>
      <c r="K84" s="102" t="s">
        <v>120</v>
      </c>
      <c r="L84" s="107"/>
      <c r="M84" s="107"/>
      <c r="N84" s="107"/>
    </row>
    <row r="85" spans="1:14" x14ac:dyDescent="0.2">
      <c r="A85" s="135"/>
      <c r="B85" s="141"/>
      <c r="C85" s="181" t="s">
        <v>25</v>
      </c>
      <c r="D85" s="224"/>
      <c r="E85" s="224"/>
      <c r="F85" s="224"/>
      <c r="G85" s="224"/>
      <c r="H85" s="224"/>
      <c r="I85" s="191">
        <f>SUM(I58*0.06)</f>
        <v>0</v>
      </c>
      <c r="J85" s="155"/>
      <c r="K85" s="102" t="s">
        <v>124</v>
      </c>
      <c r="L85" s="107"/>
      <c r="M85" s="107"/>
      <c r="N85" s="107"/>
    </row>
    <row r="86" spans="1:14" x14ac:dyDescent="0.2">
      <c r="A86" s="135"/>
      <c r="B86" s="141"/>
      <c r="C86" s="181" t="s">
        <v>11</v>
      </c>
      <c r="D86" s="213"/>
      <c r="E86" s="213"/>
      <c r="F86" s="213"/>
      <c r="G86" s="213"/>
      <c r="H86" s="213"/>
      <c r="I86" s="121"/>
      <c r="J86" s="155"/>
      <c r="K86" s="102"/>
      <c r="L86" s="107"/>
      <c r="M86" s="107"/>
      <c r="N86" s="107"/>
    </row>
    <row r="87" spans="1:14" x14ac:dyDescent="0.2">
      <c r="A87" s="135"/>
      <c r="B87" s="141"/>
      <c r="C87" s="181" t="s">
        <v>12</v>
      </c>
      <c r="D87" s="213"/>
      <c r="E87" s="213"/>
      <c r="F87" s="213"/>
      <c r="G87" s="213"/>
      <c r="H87" s="213"/>
      <c r="I87" s="121"/>
      <c r="J87" s="155"/>
      <c r="K87" s="102"/>
      <c r="L87" s="107"/>
      <c r="M87" s="107"/>
      <c r="N87" s="107"/>
    </row>
    <row r="88" spans="1:14" x14ac:dyDescent="0.2">
      <c r="A88" s="135"/>
      <c r="B88" s="141"/>
      <c r="C88" s="43"/>
      <c r="D88" s="213"/>
      <c r="E88" s="213"/>
      <c r="F88" s="213"/>
      <c r="G88" s="213"/>
      <c r="H88" s="213"/>
      <c r="I88" s="121"/>
      <c r="J88" s="155"/>
      <c r="K88" s="102"/>
      <c r="L88" s="107"/>
      <c r="M88" s="107"/>
      <c r="N88" s="107"/>
    </row>
    <row r="89" spans="1:14" x14ac:dyDescent="0.2">
      <c r="A89" s="135"/>
      <c r="B89" s="141"/>
      <c r="C89" s="43"/>
      <c r="D89" s="213"/>
      <c r="E89" s="213"/>
      <c r="F89" s="213"/>
      <c r="G89" s="213"/>
      <c r="H89" s="213"/>
      <c r="I89" s="121"/>
      <c r="J89" s="155"/>
      <c r="K89" s="102"/>
      <c r="L89" s="107"/>
      <c r="M89" s="107"/>
      <c r="N89" s="107"/>
    </row>
    <row r="90" spans="1:14" x14ac:dyDescent="0.2">
      <c r="A90" s="135"/>
      <c r="B90" s="141"/>
      <c r="C90" s="185"/>
      <c r="D90" s="186"/>
      <c r="E90" s="186"/>
      <c r="F90" s="186"/>
      <c r="G90" s="186"/>
      <c r="H90" s="186"/>
      <c r="I90" s="187">
        <f>SUM(I83:I89)</f>
        <v>0</v>
      </c>
      <c r="J90" s="155"/>
      <c r="K90" s="102"/>
      <c r="L90" s="107"/>
      <c r="M90" s="107"/>
      <c r="N90" s="107"/>
    </row>
    <row r="91" spans="1:14" x14ac:dyDescent="0.2">
      <c r="A91" s="145" t="s">
        <v>81</v>
      </c>
      <c r="B91" s="144"/>
      <c r="C91" s="229" t="s">
        <v>66</v>
      </c>
      <c r="D91" s="220"/>
      <c r="E91" s="220"/>
      <c r="F91" s="220"/>
      <c r="G91" s="220"/>
      <c r="H91" s="220"/>
      <c r="I91" s="220"/>
      <c r="J91" s="155"/>
      <c r="K91" s="102"/>
      <c r="L91" s="107"/>
      <c r="M91" s="107"/>
      <c r="N91" s="107"/>
    </row>
    <row r="92" spans="1:14" ht="12.75" customHeight="1" x14ac:dyDescent="0.2">
      <c r="A92" s="135"/>
      <c r="B92" s="141"/>
      <c r="C92" s="188" t="s">
        <v>4</v>
      </c>
      <c r="D92" s="223"/>
      <c r="E92" s="223"/>
      <c r="F92" s="223"/>
      <c r="G92" s="223"/>
      <c r="H92" s="223"/>
      <c r="I92" s="121"/>
      <c r="J92" s="155"/>
      <c r="K92" s="102" t="s">
        <v>121</v>
      </c>
      <c r="L92" s="107"/>
      <c r="M92" s="107"/>
      <c r="N92" s="107"/>
    </row>
    <row r="93" spans="1:14" x14ac:dyDescent="0.2">
      <c r="A93" s="135"/>
      <c r="B93" s="141"/>
      <c r="C93" s="181" t="s">
        <v>35</v>
      </c>
      <c r="D93" s="223"/>
      <c r="E93" s="223"/>
      <c r="F93" s="223"/>
      <c r="G93" s="223"/>
      <c r="H93" s="223"/>
      <c r="I93" s="121"/>
      <c r="J93" s="155"/>
      <c r="K93" s="102"/>
      <c r="L93" s="107"/>
      <c r="M93" s="107"/>
      <c r="N93" s="107"/>
    </row>
    <row r="94" spans="1:14" x14ac:dyDescent="0.2">
      <c r="A94" s="135"/>
      <c r="B94" s="141"/>
      <c r="C94" s="189" t="s">
        <v>38</v>
      </c>
      <c r="D94" s="226"/>
      <c r="E94" s="223"/>
      <c r="F94" s="223"/>
      <c r="G94" s="223"/>
      <c r="H94" s="223"/>
      <c r="I94" s="121"/>
      <c r="J94" s="155"/>
      <c r="K94" s="102"/>
      <c r="L94" s="107"/>
      <c r="M94" s="107"/>
      <c r="N94" s="107"/>
    </row>
    <row r="95" spans="1:14" x14ac:dyDescent="0.2">
      <c r="A95" s="135"/>
      <c r="B95" s="141"/>
      <c r="C95" s="189" t="s">
        <v>32</v>
      </c>
      <c r="D95" s="226"/>
      <c r="E95" s="223"/>
      <c r="F95" s="223"/>
      <c r="G95" s="223"/>
      <c r="H95" s="223"/>
      <c r="I95" s="121"/>
      <c r="J95" s="155"/>
      <c r="K95" s="102" t="s">
        <v>123</v>
      </c>
      <c r="L95" s="107"/>
      <c r="M95" s="107"/>
      <c r="N95" s="107"/>
    </row>
    <row r="96" spans="1:14" x14ac:dyDescent="0.2">
      <c r="A96" s="135"/>
      <c r="B96" s="141"/>
      <c r="C96" s="181" t="s">
        <v>36</v>
      </c>
      <c r="D96" s="223"/>
      <c r="E96" s="223"/>
      <c r="F96" s="223"/>
      <c r="G96" s="223"/>
      <c r="H96" s="223"/>
      <c r="I96" s="121"/>
      <c r="J96" s="155"/>
      <c r="K96" s="102"/>
      <c r="L96" s="107"/>
      <c r="M96" s="107"/>
      <c r="N96" s="107"/>
    </row>
    <row r="97" spans="1:14" x14ac:dyDescent="0.2">
      <c r="A97" s="135" t="s">
        <v>75</v>
      </c>
      <c r="B97" s="141"/>
      <c r="C97" s="190" t="s">
        <v>122</v>
      </c>
      <c r="D97" s="223"/>
      <c r="E97" s="223"/>
      <c r="F97" s="223"/>
      <c r="G97" s="223"/>
      <c r="H97" s="223"/>
      <c r="I97" s="121"/>
      <c r="J97" s="155"/>
      <c r="K97" s="102"/>
      <c r="L97" s="107"/>
      <c r="M97" s="107"/>
      <c r="N97" s="107"/>
    </row>
    <row r="98" spans="1:14" x14ac:dyDescent="0.2">
      <c r="A98" s="135" t="s">
        <v>75</v>
      </c>
      <c r="B98" s="141"/>
      <c r="C98" s="181" t="s">
        <v>26</v>
      </c>
      <c r="D98" s="223"/>
      <c r="E98" s="223"/>
      <c r="F98" s="223"/>
      <c r="G98" s="223"/>
      <c r="H98" s="223"/>
      <c r="I98" s="121"/>
      <c r="J98" s="155"/>
      <c r="K98" s="102"/>
      <c r="L98" s="107"/>
      <c r="M98" s="107"/>
      <c r="N98" s="107"/>
    </row>
    <row r="99" spans="1:14" x14ac:dyDescent="0.2">
      <c r="A99" s="135" t="s">
        <v>82</v>
      </c>
      <c r="B99" s="141"/>
      <c r="C99" s="190" t="s">
        <v>84</v>
      </c>
      <c r="D99" s="223"/>
      <c r="E99" s="223"/>
      <c r="F99" s="223"/>
      <c r="G99" s="223"/>
      <c r="H99" s="223"/>
      <c r="I99" s="121"/>
      <c r="J99" s="155"/>
      <c r="K99" s="102"/>
      <c r="L99" s="107"/>
      <c r="M99" s="107"/>
      <c r="N99" s="107"/>
    </row>
    <row r="100" spans="1:14" x14ac:dyDescent="0.2">
      <c r="A100" s="135"/>
      <c r="B100" s="141"/>
      <c r="C100" s="19"/>
      <c r="D100" s="223"/>
      <c r="E100" s="223"/>
      <c r="F100" s="223"/>
      <c r="G100" s="223"/>
      <c r="H100" s="223"/>
      <c r="I100" s="121"/>
      <c r="J100" s="155"/>
      <c r="K100" s="102"/>
      <c r="L100" s="107"/>
      <c r="M100" s="107"/>
      <c r="N100" s="107"/>
    </row>
    <row r="101" spans="1:14" x14ac:dyDescent="0.2">
      <c r="A101" s="135"/>
      <c r="B101" s="141"/>
      <c r="C101" s="19"/>
      <c r="D101" s="223"/>
      <c r="E101" s="223"/>
      <c r="F101" s="223"/>
      <c r="G101" s="223"/>
      <c r="H101" s="223"/>
      <c r="I101" s="121"/>
      <c r="J101" s="155"/>
      <c r="K101" s="102"/>
      <c r="L101" s="107"/>
      <c r="M101" s="107"/>
      <c r="N101" s="107"/>
    </row>
    <row r="102" spans="1:14" x14ac:dyDescent="0.2">
      <c r="A102" s="142"/>
      <c r="B102" s="143"/>
      <c r="C102" s="185"/>
      <c r="D102" s="186"/>
      <c r="E102" s="186"/>
      <c r="F102" s="186"/>
      <c r="G102" s="186"/>
      <c r="H102" s="186"/>
      <c r="I102" s="187">
        <f>SUM(I92:I101)</f>
        <v>0</v>
      </c>
      <c r="J102" s="155"/>
      <c r="K102" s="102"/>
      <c r="L102" s="107"/>
      <c r="M102" s="107"/>
      <c r="N102" s="107"/>
    </row>
    <row r="103" spans="1:14" x14ac:dyDescent="0.2">
      <c r="A103" s="135" t="s">
        <v>83</v>
      </c>
      <c r="B103" s="141"/>
      <c r="C103" s="183" t="s">
        <v>42</v>
      </c>
      <c r="D103" s="184" t="s">
        <v>45</v>
      </c>
      <c r="E103" s="184"/>
      <c r="F103" s="184"/>
      <c r="G103" s="184"/>
      <c r="H103" s="184"/>
      <c r="I103" s="129"/>
      <c r="J103" s="155"/>
      <c r="K103" s="102" t="s">
        <v>126</v>
      </c>
      <c r="L103" s="128">
        <f>SUM(I58*0.1)</f>
        <v>0</v>
      </c>
      <c r="M103" s="102" t="s">
        <v>143</v>
      </c>
      <c r="N103" s="107"/>
    </row>
    <row r="104" spans="1:14" x14ac:dyDescent="0.2">
      <c r="A104" s="135"/>
      <c r="B104" s="141"/>
      <c r="C104" s="156"/>
      <c r="D104" s="227"/>
      <c r="E104" s="228"/>
      <c r="F104" s="228"/>
      <c r="G104" s="228"/>
      <c r="H104" s="228"/>
      <c r="I104" s="228"/>
      <c r="J104" s="155"/>
      <c r="K104" s="102" t="s">
        <v>144</v>
      </c>
      <c r="L104" s="107"/>
      <c r="M104" s="107"/>
      <c r="N104" s="107"/>
    </row>
    <row r="105" spans="1:14" s="22" customFormat="1" ht="25.5" customHeight="1" x14ac:dyDescent="0.25">
      <c r="A105" s="146"/>
      <c r="B105" s="147"/>
      <c r="C105" s="173" t="s">
        <v>46</v>
      </c>
      <c r="D105" s="174"/>
      <c r="E105" s="175"/>
      <c r="F105" s="175"/>
      <c r="G105" s="175"/>
      <c r="H105" s="175"/>
      <c r="I105" s="176">
        <f>SUM(I73+I81+I90+I102+I103)</f>
        <v>0</v>
      </c>
      <c r="J105" s="172"/>
      <c r="K105" s="110"/>
      <c r="L105" s="110"/>
      <c r="M105" s="110"/>
      <c r="N105" s="110"/>
    </row>
    <row r="106" spans="1:14" s="22" customFormat="1" ht="25.5" customHeight="1" thickBot="1" x14ac:dyDescent="0.3">
      <c r="A106" s="146"/>
      <c r="B106" s="147"/>
      <c r="C106" s="173" t="s">
        <v>8</v>
      </c>
      <c r="D106" s="174"/>
      <c r="E106" s="175"/>
      <c r="F106" s="175"/>
      <c r="G106" s="175"/>
      <c r="H106" s="175"/>
      <c r="I106" s="177">
        <f>SUM(I58+I105)</f>
        <v>0</v>
      </c>
      <c r="J106" s="172"/>
    </row>
    <row r="107" spans="1:14" s="22" customFormat="1" ht="25.5" customHeight="1" thickTop="1" x14ac:dyDescent="0.25">
      <c r="A107" s="133"/>
      <c r="B107" s="148"/>
      <c r="C107" s="178"/>
      <c r="D107" s="179"/>
      <c r="E107" s="180"/>
      <c r="F107" s="180"/>
      <c r="G107" s="180"/>
      <c r="H107" s="180"/>
      <c r="I107" s="180"/>
      <c r="J107" s="172"/>
    </row>
    <row r="108" spans="1:14" s="22" customFormat="1" ht="12.75" customHeight="1" x14ac:dyDescent="0.25">
      <c r="A108" s="133"/>
      <c r="B108" s="148"/>
      <c r="C108" s="178"/>
      <c r="D108" s="179"/>
      <c r="E108" s="180"/>
      <c r="F108" s="180"/>
      <c r="G108" s="180"/>
      <c r="H108" s="180"/>
      <c r="I108" s="180"/>
      <c r="J108" s="172"/>
    </row>
    <row r="109" spans="1:14" x14ac:dyDescent="0.2">
      <c r="A109" s="135"/>
      <c r="B109" s="136"/>
      <c r="C109" s="215" t="s">
        <v>29</v>
      </c>
      <c r="D109" s="215"/>
      <c r="E109" s="215"/>
      <c r="F109" s="215"/>
      <c r="G109" s="215"/>
      <c r="H109" s="215"/>
      <c r="I109" s="155"/>
      <c r="J109" s="155"/>
    </row>
    <row r="110" spans="1:14" x14ac:dyDescent="0.2">
      <c r="A110" s="135"/>
      <c r="B110" s="136"/>
      <c r="C110" s="225" t="s">
        <v>55</v>
      </c>
      <c r="D110" s="215"/>
      <c r="E110" s="215"/>
      <c r="F110" s="215"/>
      <c r="G110" s="215"/>
      <c r="H110" s="215"/>
      <c r="I110" s="155"/>
      <c r="J110" s="155"/>
    </row>
    <row r="111" spans="1:14" x14ac:dyDescent="0.2">
      <c r="A111" s="135"/>
      <c r="B111" s="136"/>
      <c r="C111" s="215"/>
      <c r="D111" s="215"/>
      <c r="E111" s="215"/>
      <c r="F111" s="215"/>
      <c r="G111" s="215"/>
      <c r="H111" s="215"/>
      <c r="I111" s="155"/>
      <c r="J111" s="155"/>
    </row>
    <row r="112" spans="1:14" x14ac:dyDescent="0.2">
      <c r="A112" s="135"/>
      <c r="B112" s="136"/>
      <c r="C112" s="155"/>
      <c r="D112" s="155" t="s">
        <v>62</v>
      </c>
      <c r="E112" s="181"/>
      <c r="F112" s="182"/>
      <c r="G112" s="182"/>
      <c r="H112" s="182"/>
      <c r="I112" s="182"/>
      <c r="J112" s="155"/>
    </row>
    <row r="113" spans="1:10" x14ac:dyDescent="0.2">
      <c r="A113" s="135"/>
      <c r="B113" s="136"/>
      <c r="C113" s="155"/>
      <c r="D113" s="155"/>
      <c r="E113" s="181"/>
      <c r="F113" s="155"/>
      <c r="G113" s="155"/>
      <c r="H113" s="155"/>
      <c r="I113" s="155"/>
      <c r="J113" s="155"/>
    </row>
    <row r="114" spans="1:10" x14ac:dyDescent="0.2">
      <c r="A114" s="135"/>
      <c r="B114" s="136"/>
      <c r="C114" s="155"/>
      <c r="D114" s="155"/>
      <c r="E114" s="181"/>
      <c r="F114" s="155"/>
      <c r="G114" s="155"/>
      <c r="H114" s="155"/>
      <c r="I114" s="155"/>
      <c r="J114" s="155"/>
    </row>
    <row r="115" spans="1:10" x14ac:dyDescent="0.2">
      <c r="A115" s="135"/>
      <c r="B115" s="136"/>
      <c r="C115" s="155"/>
      <c r="D115" s="155" t="s">
        <v>63</v>
      </c>
      <c r="E115" s="181"/>
      <c r="F115" s="182"/>
      <c r="G115" s="182"/>
      <c r="H115" s="182"/>
      <c r="I115" s="182"/>
      <c r="J115" s="155"/>
    </row>
    <row r="116" spans="1:10" x14ac:dyDescent="0.2">
      <c r="A116" s="135"/>
      <c r="B116" s="136"/>
      <c r="C116" s="155"/>
      <c r="D116" s="155"/>
      <c r="E116" s="181"/>
      <c r="F116" s="155"/>
      <c r="G116" s="155"/>
      <c r="H116" s="155"/>
      <c r="I116" s="155"/>
      <c r="J116" s="155"/>
    </row>
  </sheetData>
  <sheetProtection algorithmName="SHA-512" hashValue="GyII7gX5tbjpzGArDq3ynM7KwnNCUJ8ZQcGp+vHsCoAbEqtoaAH6huQTagj3+QuU/WIGlgEElx+YtNysW1SOIw==" saltValue="4PbzIYzc66AO+to4MgT2Qg==" spinCount="100000" sheet="1" objects="1" scenarios="1" selectLockedCells="1"/>
  <mergeCells count="77">
    <mergeCell ref="D9:I9"/>
    <mergeCell ref="D10:I10"/>
    <mergeCell ref="D11:I11"/>
    <mergeCell ref="C40:E40"/>
    <mergeCell ref="G40:H40"/>
    <mergeCell ref="C22:E22"/>
    <mergeCell ref="G22:H22"/>
    <mergeCell ref="C1:I1"/>
    <mergeCell ref="C23:I23"/>
    <mergeCell ref="C33:I33"/>
    <mergeCell ref="C31:H31"/>
    <mergeCell ref="C32:E32"/>
    <mergeCell ref="C14:H14"/>
    <mergeCell ref="C15:I15"/>
    <mergeCell ref="G32:H32"/>
    <mergeCell ref="C13:H13"/>
    <mergeCell ref="D2:I2"/>
    <mergeCell ref="D3:I3"/>
    <mergeCell ref="D4:I4"/>
    <mergeCell ref="D5:I5"/>
    <mergeCell ref="D6:I6"/>
    <mergeCell ref="D7:I7"/>
    <mergeCell ref="D8:I8"/>
    <mergeCell ref="D71:F71"/>
    <mergeCell ref="D72:F72"/>
    <mergeCell ref="C63:H63"/>
    <mergeCell ref="C41:I41"/>
    <mergeCell ref="C46:H46"/>
    <mergeCell ref="C47:I47"/>
    <mergeCell ref="C54:H54"/>
    <mergeCell ref="D51:E51"/>
    <mergeCell ref="G61:H61"/>
    <mergeCell ref="D52:E52"/>
    <mergeCell ref="C53:H53"/>
    <mergeCell ref="C110:H110"/>
    <mergeCell ref="C111:H111"/>
    <mergeCell ref="D94:H94"/>
    <mergeCell ref="D104:I104"/>
    <mergeCell ref="K24:K28"/>
    <mergeCell ref="D89:H89"/>
    <mergeCell ref="C91:I91"/>
    <mergeCell ref="D92:H92"/>
    <mergeCell ref="D101:H101"/>
    <mergeCell ref="D95:H95"/>
    <mergeCell ref="D96:H96"/>
    <mergeCell ref="D97:H97"/>
    <mergeCell ref="D98:H98"/>
    <mergeCell ref="D99:H99"/>
    <mergeCell ref="D100:H100"/>
    <mergeCell ref="C64:I64"/>
    <mergeCell ref="C109:H109"/>
    <mergeCell ref="D78:H78"/>
    <mergeCell ref="D79:H79"/>
    <mergeCell ref="D80:H80"/>
    <mergeCell ref="C82:I82"/>
    <mergeCell ref="D93:H93"/>
    <mergeCell ref="D84:H84"/>
    <mergeCell ref="D85:H85"/>
    <mergeCell ref="D86:H86"/>
    <mergeCell ref="D87:H87"/>
    <mergeCell ref="D88:H88"/>
    <mergeCell ref="D77:H77"/>
    <mergeCell ref="C83:E83"/>
    <mergeCell ref="K2:K3"/>
    <mergeCell ref="K7:K10"/>
    <mergeCell ref="K16:K20"/>
    <mergeCell ref="K34:K36"/>
    <mergeCell ref="K42:K45"/>
    <mergeCell ref="C74:I74"/>
    <mergeCell ref="D76:H76"/>
    <mergeCell ref="C75:E75"/>
    <mergeCell ref="D65:F65"/>
    <mergeCell ref="D66:F66"/>
    <mergeCell ref="D67:F67"/>
    <mergeCell ref="D68:F68"/>
    <mergeCell ref="D69:F69"/>
    <mergeCell ref="D70:F70"/>
  </mergeCells>
  <conditionalFormatting sqref="C16">
    <cfRule type="expression" dxfId="23" priority="26">
      <formula>OR(AND(NOT(ISBLANK(E16)),ISBLANK(F16)),AND(NOT(ISBLANK(F16)),ISBLANK(E16)))</formula>
    </cfRule>
  </conditionalFormatting>
  <conditionalFormatting sqref="C17">
    <cfRule type="expression" dxfId="22" priority="23">
      <formula>OR(AND(NOT(ISBLANK(E17)),ISBLANK(F17)),AND(NOT(ISBLANK(F17)),ISBLANK(E17)))</formula>
    </cfRule>
  </conditionalFormatting>
  <conditionalFormatting sqref="C18">
    <cfRule type="expression" dxfId="21" priority="22">
      <formula>OR(AND(NOT(ISBLANK(E18)),ISBLANK(F18)),AND(NOT(ISBLANK(F18)),ISBLANK(E18)))</formula>
    </cfRule>
  </conditionalFormatting>
  <conditionalFormatting sqref="C19">
    <cfRule type="expression" dxfId="20" priority="21">
      <formula>OR(AND(NOT(ISBLANK(E19)),ISBLANK(F19)),AND(NOT(ISBLANK(F19)),ISBLANK(E19)))</formula>
    </cfRule>
  </conditionalFormatting>
  <conditionalFormatting sqref="C20">
    <cfRule type="expression" dxfId="19" priority="20">
      <formula>OR(AND(NOT(ISBLANK(E20)),ISBLANK(F20)),AND(NOT(ISBLANK(F20)),ISBLANK(E20)))</formula>
    </cfRule>
  </conditionalFormatting>
  <conditionalFormatting sqref="C21">
    <cfRule type="expression" dxfId="18" priority="19">
      <formula>OR(AND(NOT(ISBLANK(E21)),ISBLANK(F21)),AND(NOT(ISBLANK(F21)),ISBLANK(E21)))</formula>
    </cfRule>
  </conditionalFormatting>
  <conditionalFormatting sqref="C24">
    <cfRule type="expression" dxfId="17" priority="18">
      <formula>OR(AND(NOT(ISBLANK(E24)),ISBLANK(F24)),AND(NOT(ISBLANK(F24)),ISBLANK(E24)))</formula>
    </cfRule>
  </conditionalFormatting>
  <conditionalFormatting sqref="C25">
    <cfRule type="expression" dxfId="16" priority="17">
      <formula>OR(AND(NOT(ISBLANK(E25)),ISBLANK(F25)),AND(NOT(ISBLANK(F25)),ISBLANK(E25)))</formula>
    </cfRule>
  </conditionalFormatting>
  <conditionalFormatting sqref="C26">
    <cfRule type="expression" dxfId="15" priority="16">
      <formula>OR(AND(NOT(ISBLANK(E26)),ISBLANK(F26)),AND(NOT(ISBLANK(F26)),ISBLANK(E26)))</formula>
    </cfRule>
  </conditionalFormatting>
  <conditionalFormatting sqref="C27">
    <cfRule type="expression" dxfId="14" priority="15">
      <formula>OR(AND(NOT(ISBLANK(E27)),ISBLANK(F27)),AND(NOT(ISBLANK(F27)),ISBLANK(E27)))</formula>
    </cfRule>
  </conditionalFormatting>
  <conditionalFormatting sqref="C28">
    <cfRule type="expression" dxfId="13" priority="14">
      <formula>OR(AND(NOT(ISBLANK(E28)),ISBLANK(F28)),AND(NOT(ISBLANK(F28)),ISBLANK(E28)))</formula>
    </cfRule>
  </conditionalFormatting>
  <conditionalFormatting sqref="C29">
    <cfRule type="expression" dxfId="12" priority="13">
      <formula>OR(AND(NOT(ISBLANK(E29)),ISBLANK(F29)),AND(NOT(ISBLANK(F29)),ISBLANK(E29)))</formula>
    </cfRule>
  </conditionalFormatting>
  <conditionalFormatting sqref="C30">
    <cfRule type="expression" dxfId="11" priority="12">
      <formula>OR(AND(NOT(ISBLANK(E30)),ISBLANK(F30)),AND(NOT(ISBLANK(F30)),ISBLANK(E30)))</formula>
    </cfRule>
  </conditionalFormatting>
  <conditionalFormatting sqref="C34">
    <cfRule type="expression" dxfId="10" priority="11">
      <formula>OR(AND(NOT(ISBLANK(E34)),ISBLANK(F34)),AND(NOT(ISBLANK(F34)),ISBLANK(E34)))</formula>
    </cfRule>
  </conditionalFormatting>
  <conditionalFormatting sqref="C35">
    <cfRule type="expression" dxfId="9" priority="10">
      <formula>OR(AND(NOT(ISBLANK(E35)),ISBLANK(F35)),AND(NOT(ISBLANK(F35)),ISBLANK(E35)))</formula>
    </cfRule>
  </conditionalFormatting>
  <conditionalFormatting sqref="C36">
    <cfRule type="expression" dxfId="8" priority="9">
      <formula>OR(AND(NOT(ISBLANK(E36)),ISBLANK(F36)),AND(NOT(ISBLANK(F36)),ISBLANK(E36)))</formula>
    </cfRule>
  </conditionalFormatting>
  <conditionalFormatting sqref="C37">
    <cfRule type="expression" dxfId="7" priority="8">
      <formula>OR(AND(NOT(ISBLANK(E37)),ISBLANK(F37)),AND(NOT(ISBLANK(F37)),ISBLANK(E37)))</formula>
    </cfRule>
  </conditionalFormatting>
  <conditionalFormatting sqref="C38">
    <cfRule type="expression" dxfId="6" priority="7">
      <formula>OR(AND(NOT(ISBLANK(E38)),ISBLANK(F38)),AND(NOT(ISBLANK(F38)),ISBLANK(E38)))</formula>
    </cfRule>
  </conditionalFormatting>
  <conditionalFormatting sqref="C39">
    <cfRule type="expression" dxfId="5" priority="6">
      <formula>OR(AND(NOT(ISBLANK(E39)),ISBLANK(F39)),AND(NOT(ISBLANK(F39)),ISBLANK(E39)))</formula>
    </cfRule>
  </conditionalFormatting>
  <conditionalFormatting sqref="C42">
    <cfRule type="expression" dxfId="4" priority="5">
      <formula>OR(AND(NOT(ISBLANK(E42)),ISBLANK(F42)),AND(NOT(ISBLANK(F42)),ISBLANK(E42)))</formula>
    </cfRule>
  </conditionalFormatting>
  <conditionalFormatting sqref="C43:C45">
    <cfRule type="expression" dxfId="3" priority="4">
      <formula>OR(AND(NOT(ISBLANK(E43)),ISBLANK(F43)),AND(NOT(ISBLANK(F43)),ISBLANK(E43)))</formula>
    </cfRule>
  </conditionalFormatting>
  <conditionalFormatting sqref="C48:C50">
    <cfRule type="expression" dxfId="2" priority="3">
      <formula>OR(AND(NOT(ISBLANK(E48)),ISBLANK(F48)),AND(NOT(ISBLANK(F48)),ISBLANK(E48)))</formula>
    </cfRule>
  </conditionalFormatting>
  <conditionalFormatting sqref="C51:C52">
    <cfRule type="expression" dxfId="1" priority="2">
      <formula>OR(AND(NOT(ISBLANK(F51)),ISBLANK(H51)),AND(NOT(ISBLANK(H51)),ISBLANK(F51)))</formula>
    </cfRule>
  </conditionalFormatting>
  <conditionalFormatting sqref="C55">
    <cfRule type="expression" dxfId="0" priority="1">
      <formula>ISBLANK(D55)</formula>
    </cfRule>
  </conditionalFormatting>
  <dataValidations disablePrompts="1" count="1">
    <dataValidation type="decimal" errorStyle="information" allowBlank="1" showInputMessage="1" showErrorMessage="1" errorTitle="Korrekt verdi?" error="Det kan se ut til at du har lagt inn et for lavt eller for høyt tall for sosiale utgifter. Stemmer det?" sqref="D55" xr:uid="{00000000-0002-0000-0000-000000000000}">
      <formula1>30</formula1>
      <formula2>55</formula2>
    </dataValidation>
  </dataValidations>
  <pageMargins left="0.70866141732283472" right="0.70866141732283472" top="0.78740157480314965" bottom="0.78740157480314965" header="0.31496062992125984" footer="0.31496062992125984"/>
  <pageSetup paperSize="9" scale="77" fitToHeight="2" orientation="portrait" r:id="rId1"/>
  <headerFooter alignWithMargins="0">
    <oddHeader>&amp;CSide &amp;P</oddHeader>
  </headerFooter>
  <rowBreaks count="1" manualBreakCount="1">
    <brk id="59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"/>
  <sheetViews>
    <sheetView showWhiteSpace="0" view="pageLayout" zoomScaleNormal="100" workbookViewId="0">
      <selection activeCell="D6" sqref="D6:I6"/>
    </sheetView>
  </sheetViews>
  <sheetFormatPr baseColWidth="10" defaultColWidth="11.42578125" defaultRowHeight="12.75" x14ac:dyDescent="0.2"/>
  <cols>
    <col min="1" max="1" width="4" style="53" customWidth="1"/>
    <col min="2" max="2" width="10.42578125" style="53" customWidth="1"/>
    <col min="3" max="3" width="23.7109375" customWidth="1"/>
    <col min="4" max="4" width="5.28515625" customWidth="1"/>
    <col min="5" max="5" width="9.7109375" customWidth="1"/>
    <col min="6" max="6" width="8.42578125" customWidth="1"/>
    <col min="7" max="7" width="12.7109375" customWidth="1"/>
    <col min="8" max="8" width="14" customWidth="1"/>
    <col min="9" max="9" width="14.7109375" customWidth="1"/>
    <col min="10" max="10" width="3.5703125" customWidth="1"/>
  </cols>
  <sheetData>
    <row r="1" spans="1:9" s="3" customFormat="1" ht="28.5" customHeight="1" x14ac:dyDescent="0.2">
      <c r="A1" s="52"/>
      <c r="B1" s="52"/>
      <c r="C1" s="265" t="s">
        <v>106</v>
      </c>
      <c r="D1" s="266"/>
      <c r="E1" s="266"/>
      <c r="F1" s="266"/>
      <c r="G1" s="266"/>
      <c r="H1" s="266"/>
      <c r="I1" s="266"/>
    </row>
    <row r="2" spans="1:9" x14ac:dyDescent="0.2">
      <c r="C2" s="7" t="s">
        <v>57</v>
      </c>
      <c r="D2" s="246">
        <f>('RA budsjett 2023'!D2:I2)</f>
        <v>0</v>
      </c>
      <c r="E2" s="250"/>
      <c r="F2" s="250"/>
      <c r="G2" s="250"/>
      <c r="H2" s="213"/>
      <c r="I2" s="213"/>
    </row>
    <row r="3" spans="1:9" x14ac:dyDescent="0.2">
      <c r="C3" s="7" t="s">
        <v>10</v>
      </c>
      <c r="D3" s="246">
        <f>('RA budsjett 2023'!D3:I3)</f>
        <v>0</v>
      </c>
      <c r="E3" s="250"/>
      <c r="F3" s="250"/>
      <c r="G3" s="250"/>
      <c r="H3" s="213"/>
      <c r="I3" s="213"/>
    </row>
    <row r="4" spans="1:9" x14ac:dyDescent="0.2">
      <c r="C4" s="7" t="s">
        <v>9</v>
      </c>
      <c r="D4" s="246">
        <f>('RA budsjett 2023'!D4:I4)</f>
        <v>0</v>
      </c>
      <c r="E4" s="250"/>
      <c r="F4" s="250"/>
      <c r="G4" s="250"/>
      <c r="H4" s="213"/>
      <c r="I4" s="213"/>
    </row>
    <row r="5" spans="1:9" x14ac:dyDescent="0.2">
      <c r="C5" s="7" t="s">
        <v>98</v>
      </c>
      <c r="D5" s="246">
        <f>('RA budsjett 2023'!D5:I5)</f>
        <v>0</v>
      </c>
      <c r="E5" s="250"/>
      <c r="F5" s="250"/>
      <c r="G5" s="250"/>
      <c r="H5" s="213"/>
      <c r="I5" s="213"/>
    </row>
    <row r="6" spans="1:9" x14ac:dyDescent="0.2">
      <c r="C6" s="7" t="s">
        <v>154</v>
      </c>
      <c r="D6" s="246">
        <f>('RA budsjett 2023'!D6:I6)</f>
        <v>0</v>
      </c>
      <c r="E6" s="250"/>
      <c r="F6" s="250"/>
      <c r="G6" s="250"/>
      <c r="H6" s="213"/>
      <c r="I6" s="213"/>
    </row>
    <row r="7" spans="1:9" x14ac:dyDescent="0.2">
      <c r="C7" s="7" t="s">
        <v>17</v>
      </c>
      <c r="D7" s="246">
        <f>('RA budsjett 2023'!D7:I7)</f>
        <v>0</v>
      </c>
      <c r="E7" s="250"/>
      <c r="F7" s="250"/>
      <c r="G7" s="250"/>
      <c r="H7" s="213"/>
      <c r="I7" s="213"/>
    </row>
    <row r="8" spans="1:9" x14ac:dyDescent="0.2">
      <c r="C8" s="7" t="s">
        <v>5</v>
      </c>
      <c r="D8" s="246"/>
      <c r="E8" s="250"/>
      <c r="F8" s="250"/>
      <c r="G8" s="250"/>
      <c r="H8" s="213"/>
      <c r="I8" s="213"/>
    </row>
    <row r="9" spans="1:9" x14ac:dyDescent="0.2">
      <c r="C9" s="7" t="s">
        <v>88</v>
      </c>
      <c r="D9" s="246"/>
      <c r="E9" s="250"/>
      <c r="F9" s="250"/>
      <c r="G9" s="250"/>
      <c r="H9" s="213"/>
      <c r="I9" s="213"/>
    </row>
    <row r="10" spans="1:9" x14ac:dyDescent="0.2">
      <c r="C10" s="7" t="s">
        <v>47</v>
      </c>
      <c r="D10" s="246">
        <f>('RA budsjett 2023'!D9:I9)</f>
        <v>0</v>
      </c>
      <c r="E10" s="250"/>
      <c r="F10" s="250"/>
      <c r="G10" s="250"/>
      <c r="H10" s="213"/>
      <c r="I10" s="213"/>
    </row>
    <row r="11" spans="1:9" x14ac:dyDescent="0.2">
      <c r="C11" s="7" t="s">
        <v>6</v>
      </c>
      <c r="D11" s="246">
        <f>('RA budsjett 2023'!D10:I10)</f>
        <v>0</v>
      </c>
      <c r="E11" s="250"/>
      <c r="F11" s="250"/>
      <c r="G11" s="250"/>
      <c r="H11" s="213"/>
      <c r="I11" s="213"/>
    </row>
    <row r="12" spans="1:9" x14ac:dyDescent="0.2">
      <c r="C12" s="29" t="s">
        <v>7</v>
      </c>
      <c r="D12" s="246">
        <f>SUM('RA budsjett 2023'!D11:I11)</f>
        <v>0</v>
      </c>
      <c r="E12" s="250"/>
      <c r="F12" s="250"/>
      <c r="G12" s="250"/>
      <c r="H12" s="213"/>
      <c r="I12" s="213"/>
    </row>
    <row r="13" spans="1:9" x14ac:dyDescent="0.2">
      <c r="C13" s="248" t="s">
        <v>97</v>
      </c>
      <c r="D13" s="249"/>
      <c r="E13" s="249"/>
      <c r="F13" s="249"/>
      <c r="G13" s="249"/>
      <c r="H13" s="249"/>
      <c r="I13" s="86"/>
    </row>
    <row r="14" spans="1:9" ht="21.75" customHeight="1" x14ac:dyDescent="0.2">
      <c r="A14" s="54"/>
      <c r="B14" s="54"/>
      <c r="C14" s="273"/>
      <c r="D14" s="274"/>
      <c r="E14" s="274"/>
      <c r="F14" s="274"/>
      <c r="G14" s="274"/>
      <c r="H14" s="20"/>
      <c r="I14" s="7"/>
    </row>
    <row r="15" spans="1:9" ht="35.25" customHeight="1" x14ac:dyDescent="0.25">
      <c r="A15" s="55"/>
      <c r="B15" s="112" t="s">
        <v>125</v>
      </c>
      <c r="C15" s="275" t="s">
        <v>105</v>
      </c>
      <c r="D15" s="276"/>
      <c r="E15" s="276"/>
      <c r="F15" s="276"/>
      <c r="G15" s="34" t="s">
        <v>3</v>
      </c>
      <c r="H15" s="73" t="s">
        <v>86</v>
      </c>
      <c r="I15" s="34" t="s">
        <v>89</v>
      </c>
    </row>
    <row r="16" spans="1:9" x14ac:dyDescent="0.2">
      <c r="B16" s="100"/>
      <c r="C16" s="278" t="s">
        <v>0</v>
      </c>
      <c r="D16" s="254"/>
      <c r="E16" s="254"/>
      <c r="F16" s="254"/>
      <c r="G16" s="254"/>
      <c r="H16" s="254"/>
      <c r="I16" s="254"/>
    </row>
    <row r="17" spans="1:11" x14ac:dyDescent="0.2">
      <c r="B17" s="98"/>
      <c r="C17" t="s">
        <v>19</v>
      </c>
      <c r="D17" s="87"/>
      <c r="E17" s="255" t="s">
        <v>87</v>
      </c>
      <c r="F17" s="256"/>
      <c r="G17" s="11">
        <v>0</v>
      </c>
      <c r="H17" s="66">
        <f>SUM('RA budsjett 2023'!I16)</f>
        <v>0</v>
      </c>
      <c r="I17" s="61">
        <f t="shared" ref="I17:I23" si="0">SUM(H17)-G17</f>
        <v>0</v>
      </c>
      <c r="J17" s="6"/>
      <c r="K17" s="6"/>
    </row>
    <row r="18" spans="1:11" x14ac:dyDescent="0.2">
      <c r="B18" s="98"/>
      <c r="C18" t="s">
        <v>18</v>
      </c>
      <c r="D18" s="87"/>
      <c r="E18" s="255" t="s">
        <v>87</v>
      </c>
      <c r="F18" s="256"/>
      <c r="G18" s="11">
        <v>0</v>
      </c>
      <c r="H18" s="66">
        <f>SUM('RA budsjett 2023'!I17)</f>
        <v>0</v>
      </c>
      <c r="I18" s="61">
        <f t="shared" si="0"/>
        <v>0</v>
      </c>
    </row>
    <row r="19" spans="1:11" x14ac:dyDescent="0.2">
      <c r="B19" s="98"/>
      <c r="C19" t="s">
        <v>20</v>
      </c>
      <c r="D19" s="87"/>
      <c r="E19" s="255" t="s">
        <v>87</v>
      </c>
      <c r="F19" s="256"/>
      <c r="G19" s="11">
        <v>0</v>
      </c>
      <c r="H19" s="66">
        <f>SUM('RA budsjett 2023'!I18)</f>
        <v>0</v>
      </c>
      <c r="I19" s="61">
        <f t="shared" si="0"/>
        <v>0</v>
      </c>
    </row>
    <row r="20" spans="1:11" x14ac:dyDescent="0.2">
      <c r="B20" s="98"/>
      <c r="C20" t="s">
        <v>13</v>
      </c>
      <c r="D20" s="87"/>
      <c r="E20" s="255" t="s">
        <v>87</v>
      </c>
      <c r="F20" s="256"/>
      <c r="G20" s="11">
        <v>0</v>
      </c>
      <c r="H20" s="66">
        <f>SUM('RA budsjett 2023'!I19)</f>
        <v>0</v>
      </c>
      <c r="I20" s="61">
        <f t="shared" si="0"/>
        <v>0</v>
      </c>
    </row>
    <row r="21" spans="1:11" x14ac:dyDescent="0.2">
      <c r="B21" s="98"/>
      <c r="C21" s="13">
        <f>('RA budsjett 2023'!C20)</f>
        <v>0</v>
      </c>
      <c r="D21" s="87"/>
      <c r="E21" s="255" t="s">
        <v>87</v>
      </c>
      <c r="F21" s="256"/>
      <c r="G21" s="11">
        <v>0</v>
      </c>
      <c r="H21" s="66">
        <f>SUM('RA budsjett 2023'!I20)</f>
        <v>0</v>
      </c>
      <c r="I21" s="61">
        <f t="shared" si="0"/>
        <v>0</v>
      </c>
    </row>
    <row r="22" spans="1:11" x14ac:dyDescent="0.2">
      <c r="B22" s="98"/>
      <c r="C22" s="13">
        <f>('RA budsjett 2023'!C21)</f>
        <v>0</v>
      </c>
      <c r="D22" s="87"/>
      <c r="E22" s="255" t="s">
        <v>87</v>
      </c>
      <c r="F22" s="256"/>
      <c r="G22" s="11">
        <v>0</v>
      </c>
      <c r="H22" s="66">
        <f>SUM('RA budsjett 2023'!I21)</f>
        <v>0</v>
      </c>
      <c r="I22" s="61">
        <f t="shared" si="0"/>
        <v>0</v>
      </c>
    </row>
    <row r="23" spans="1:11" x14ac:dyDescent="0.2">
      <c r="A23" s="56"/>
      <c r="B23" s="99"/>
      <c r="C23" s="277"/>
      <c r="D23" s="252"/>
      <c r="E23" s="252"/>
      <c r="F23" s="252"/>
      <c r="G23" s="74">
        <f>SUM(G17:G22)</f>
        <v>0</v>
      </c>
      <c r="H23" s="81">
        <f>SUM(H17:H22)</f>
        <v>0</v>
      </c>
      <c r="I23" s="76">
        <f t="shared" si="0"/>
        <v>0</v>
      </c>
    </row>
    <row r="24" spans="1:11" x14ac:dyDescent="0.2">
      <c r="B24" s="98"/>
      <c r="C24" s="278" t="s">
        <v>1</v>
      </c>
      <c r="D24" s="254"/>
      <c r="E24" s="254"/>
      <c r="F24" s="254"/>
      <c r="G24" s="254"/>
      <c r="H24" s="254"/>
      <c r="I24" s="254"/>
    </row>
    <row r="25" spans="1:11" x14ac:dyDescent="0.2">
      <c r="B25" s="98"/>
      <c r="C25" t="s">
        <v>19</v>
      </c>
      <c r="D25" s="87"/>
      <c r="E25" s="255" t="s">
        <v>87</v>
      </c>
      <c r="F25" s="256"/>
      <c r="G25" s="11">
        <v>0</v>
      </c>
      <c r="H25" s="66">
        <f>SUM('RA budsjett 2023'!I24)</f>
        <v>0</v>
      </c>
      <c r="I25" s="61">
        <f t="shared" ref="I25:I33" si="1">SUM(H25)-G25</f>
        <v>0</v>
      </c>
    </row>
    <row r="26" spans="1:11" x14ac:dyDescent="0.2">
      <c r="B26" s="98"/>
      <c r="C26" t="s">
        <v>18</v>
      </c>
      <c r="D26" s="87"/>
      <c r="E26" s="255" t="s">
        <v>87</v>
      </c>
      <c r="F26" s="256"/>
      <c r="G26" s="11">
        <v>0</v>
      </c>
      <c r="H26" s="66">
        <f>SUM('RA budsjett 2023'!I25)</f>
        <v>0</v>
      </c>
      <c r="I26" s="61">
        <f t="shared" si="1"/>
        <v>0</v>
      </c>
    </row>
    <row r="27" spans="1:11" x14ac:dyDescent="0.2">
      <c r="B27" s="98"/>
      <c r="C27" t="s">
        <v>20</v>
      </c>
      <c r="D27" s="87"/>
      <c r="E27" s="255" t="s">
        <v>87</v>
      </c>
      <c r="F27" s="256"/>
      <c r="G27" s="11">
        <v>0</v>
      </c>
      <c r="H27" s="66">
        <f>SUM('RA budsjett 2023'!I26)</f>
        <v>0</v>
      </c>
      <c r="I27" s="61">
        <f t="shared" si="1"/>
        <v>0</v>
      </c>
    </row>
    <row r="28" spans="1:11" x14ac:dyDescent="0.2">
      <c r="B28" s="98"/>
      <c r="C28" t="s">
        <v>13</v>
      </c>
      <c r="D28" s="87"/>
      <c r="E28" s="255" t="s">
        <v>87</v>
      </c>
      <c r="F28" s="256"/>
      <c r="G28" s="11">
        <v>0</v>
      </c>
      <c r="H28" s="66">
        <f>SUM('RA budsjett 2023'!I27)</f>
        <v>0</v>
      </c>
      <c r="I28" s="61">
        <f t="shared" si="1"/>
        <v>0</v>
      </c>
    </row>
    <row r="29" spans="1:11" x14ac:dyDescent="0.2">
      <c r="B29" s="98"/>
      <c r="C29" s="8" t="s">
        <v>65</v>
      </c>
      <c r="D29" s="87"/>
      <c r="E29" s="255" t="s">
        <v>87</v>
      </c>
      <c r="F29" s="256"/>
      <c r="G29" s="11">
        <v>0</v>
      </c>
      <c r="H29" s="66">
        <f>SUM('RA budsjett 2023'!I28)</f>
        <v>0</v>
      </c>
      <c r="I29" s="61">
        <f t="shared" si="1"/>
        <v>0</v>
      </c>
    </row>
    <row r="30" spans="1:11" x14ac:dyDescent="0.2">
      <c r="B30" s="98"/>
      <c r="C30" s="44">
        <f>('RA budsjett 2023'!C29)</f>
        <v>0</v>
      </c>
      <c r="D30" s="87"/>
      <c r="E30" s="255" t="s">
        <v>87</v>
      </c>
      <c r="F30" s="256"/>
      <c r="G30" s="11">
        <v>0</v>
      </c>
      <c r="H30" s="66">
        <f>SUM('RA budsjett 2023'!I29)</f>
        <v>0</v>
      </c>
      <c r="I30" s="61">
        <f t="shared" si="1"/>
        <v>0</v>
      </c>
    </row>
    <row r="31" spans="1:11" x14ac:dyDescent="0.2">
      <c r="B31" s="98"/>
      <c r="C31" s="44">
        <f>('RA budsjett 2023'!C30)</f>
        <v>0</v>
      </c>
      <c r="D31" s="87"/>
      <c r="E31" s="255" t="s">
        <v>87</v>
      </c>
      <c r="F31" s="256"/>
      <c r="G31" s="11">
        <v>0</v>
      </c>
      <c r="H31" s="66">
        <f>SUM('RA budsjett 2023'!I30)</f>
        <v>0</v>
      </c>
      <c r="I31" s="61">
        <f t="shared" si="1"/>
        <v>0</v>
      </c>
    </row>
    <row r="32" spans="1:11" x14ac:dyDescent="0.2">
      <c r="B32" s="98"/>
      <c r="C32" s="277" t="s">
        <v>157</v>
      </c>
      <c r="D32" s="277"/>
      <c r="E32" s="277"/>
      <c r="F32" s="277"/>
      <c r="G32" s="11">
        <v>0</v>
      </c>
      <c r="H32" s="66">
        <f>SUM('RA budsjett 2023'!I31)</f>
        <v>0</v>
      </c>
      <c r="I32" s="61">
        <f t="shared" si="1"/>
        <v>0</v>
      </c>
    </row>
    <row r="33" spans="1:9" x14ac:dyDescent="0.2">
      <c r="B33" s="98"/>
      <c r="C33" s="277"/>
      <c r="D33" s="252"/>
      <c r="E33" s="252"/>
      <c r="F33" s="252"/>
      <c r="G33" s="74">
        <f>SUM(G25:G32)</f>
        <v>0</v>
      </c>
      <c r="H33" s="75">
        <f>SUM(H25:H32)</f>
        <v>0</v>
      </c>
      <c r="I33" s="76">
        <f t="shared" si="1"/>
        <v>0</v>
      </c>
    </row>
    <row r="34" spans="1:9" x14ac:dyDescent="0.2">
      <c r="A34" s="57"/>
      <c r="B34" s="100"/>
      <c r="C34" s="278" t="s">
        <v>2</v>
      </c>
      <c r="D34" s="254"/>
      <c r="E34" s="254"/>
      <c r="F34" s="254"/>
      <c r="G34" s="254"/>
      <c r="H34" s="254"/>
      <c r="I34" s="254"/>
    </row>
    <row r="35" spans="1:9" x14ac:dyDescent="0.2">
      <c r="B35" s="98"/>
      <c r="C35" s="14" t="s">
        <v>19</v>
      </c>
      <c r="D35" s="87"/>
      <c r="E35" s="255" t="s">
        <v>87</v>
      </c>
      <c r="F35" s="256"/>
      <c r="G35" s="11">
        <v>0</v>
      </c>
      <c r="H35" s="66">
        <f>SUM('RA budsjett 2023'!I34)</f>
        <v>0</v>
      </c>
      <c r="I35" s="61">
        <f t="shared" ref="I35:I41" si="2">SUM(H35)-G35</f>
        <v>0</v>
      </c>
    </row>
    <row r="36" spans="1:9" x14ac:dyDescent="0.2">
      <c r="B36" s="98"/>
      <c r="C36" s="14" t="s">
        <v>18</v>
      </c>
      <c r="D36" s="87"/>
      <c r="E36" s="255" t="s">
        <v>87</v>
      </c>
      <c r="F36" s="256"/>
      <c r="G36" s="11">
        <v>0</v>
      </c>
      <c r="H36" s="66">
        <f>SUM('RA budsjett 2023'!I35)</f>
        <v>0</v>
      </c>
      <c r="I36" s="61">
        <f t="shared" si="2"/>
        <v>0</v>
      </c>
    </row>
    <row r="37" spans="1:9" x14ac:dyDescent="0.2">
      <c r="B37" s="98"/>
      <c r="C37" s="14" t="s">
        <v>20</v>
      </c>
      <c r="D37" s="87"/>
      <c r="E37" s="255" t="s">
        <v>87</v>
      </c>
      <c r="F37" s="256"/>
      <c r="G37" s="11">
        <v>0</v>
      </c>
      <c r="H37" s="66">
        <f>SUM('RA budsjett 2023'!I36)</f>
        <v>0</v>
      </c>
      <c r="I37" s="61">
        <f t="shared" si="2"/>
        <v>0</v>
      </c>
    </row>
    <row r="38" spans="1:9" x14ac:dyDescent="0.2">
      <c r="B38" s="98"/>
      <c r="C38" s="14" t="s">
        <v>13</v>
      </c>
      <c r="D38" s="87"/>
      <c r="E38" s="255" t="s">
        <v>87</v>
      </c>
      <c r="F38" s="256"/>
      <c r="G38" s="11">
        <v>0</v>
      </c>
      <c r="H38" s="66">
        <f>SUM('RA budsjett 2023'!I37)</f>
        <v>0</v>
      </c>
      <c r="I38" s="61">
        <f t="shared" si="2"/>
        <v>0</v>
      </c>
    </row>
    <row r="39" spans="1:9" x14ac:dyDescent="0.2">
      <c r="B39" s="98"/>
      <c r="C39" s="44">
        <f>('RA budsjett 2023'!C38)</f>
        <v>0</v>
      </c>
      <c r="D39" s="87"/>
      <c r="E39" s="255" t="s">
        <v>87</v>
      </c>
      <c r="F39" s="256"/>
      <c r="G39" s="11">
        <v>0</v>
      </c>
      <c r="H39" s="66">
        <f>SUM('RA budsjett 2023'!I38)</f>
        <v>0</v>
      </c>
      <c r="I39" s="61">
        <f t="shared" si="2"/>
        <v>0</v>
      </c>
    </row>
    <row r="40" spans="1:9" x14ac:dyDescent="0.2">
      <c r="B40" s="98"/>
      <c r="C40" s="44">
        <f>('RA budsjett 2023'!C39)</f>
        <v>0</v>
      </c>
      <c r="D40" s="87"/>
      <c r="E40" s="255" t="s">
        <v>87</v>
      </c>
      <c r="F40" s="256"/>
      <c r="G40" s="11">
        <v>0</v>
      </c>
      <c r="H40" s="66">
        <f>SUM('RA budsjett 2023'!I39)</f>
        <v>0</v>
      </c>
      <c r="I40" s="61">
        <f t="shared" si="2"/>
        <v>0</v>
      </c>
    </row>
    <row r="41" spans="1:9" x14ac:dyDescent="0.2">
      <c r="A41" s="56"/>
      <c r="B41" s="99"/>
      <c r="C41" s="277"/>
      <c r="D41" s="252"/>
      <c r="E41" s="252"/>
      <c r="F41" s="252"/>
      <c r="G41" s="74">
        <f>SUM(G35:G40)</f>
        <v>0</v>
      </c>
      <c r="H41" s="75">
        <f>SUM(H35:H40)</f>
        <v>0</v>
      </c>
      <c r="I41" s="80">
        <f t="shared" si="2"/>
        <v>0</v>
      </c>
    </row>
    <row r="42" spans="1:9" x14ac:dyDescent="0.2">
      <c r="B42" s="98"/>
      <c r="C42" s="281" t="s">
        <v>48</v>
      </c>
      <c r="D42" s="254"/>
      <c r="E42" s="254"/>
      <c r="F42" s="254"/>
      <c r="G42" s="254"/>
      <c r="H42" s="254"/>
      <c r="I42" s="254"/>
    </row>
    <row r="43" spans="1:9" x14ac:dyDescent="0.2">
      <c r="B43" s="98"/>
      <c r="C43" s="44">
        <f>('RA budsjett 2023'!C42)</f>
        <v>0</v>
      </c>
      <c r="D43" s="87"/>
      <c r="E43" s="255" t="s">
        <v>87</v>
      </c>
      <c r="F43" s="256"/>
      <c r="G43" s="11">
        <v>0</v>
      </c>
      <c r="H43" s="66">
        <f>SUM('RA budsjett 2023'!I42)</f>
        <v>0</v>
      </c>
      <c r="I43" s="61">
        <f>SUM(H43)-G43</f>
        <v>0</v>
      </c>
    </row>
    <row r="44" spans="1:9" x14ac:dyDescent="0.2">
      <c r="B44" s="98"/>
      <c r="C44" s="44">
        <f>('RA budsjett 2023'!C43)</f>
        <v>0</v>
      </c>
      <c r="D44" s="87"/>
      <c r="E44" s="255" t="s">
        <v>87</v>
      </c>
      <c r="F44" s="256"/>
      <c r="G44" s="11">
        <v>0</v>
      </c>
      <c r="H44" s="66">
        <f>SUM('RA budsjett 2023'!I43)</f>
        <v>0</v>
      </c>
      <c r="I44" s="61">
        <f>SUM(H44)-G44</f>
        <v>0</v>
      </c>
    </row>
    <row r="45" spans="1:9" x14ac:dyDescent="0.2">
      <c r="B45" s="98"/>
      <c r="C45" s="44">
        <f>('RA budsjett 2023'!C44)</f>
        <v>0</v>
      </c>
      <c r="D45" s="87"/>
      <c r="E45" s="255" t="s">
        <v>87</v>
      </c>
      <c r="F45" s="256"/>
      <c r="G45" s="11">
        <v>0</v>
      </c>
      <c r="H45" s="66">
        <f>SUM('RA budsjett 2023'!I44)</f>
        <v>0</v>
      </c>
      <c r="I45" s="61">
        <f>SUM(H45)-G45</f>
        <v>0</v>
      </c>
    </row>
    <row r="46" spans="1:9" x14ac:dyDescent="0.2">
      <c r="B46" s="98"/>
      <c r="C46" s="44">
        <f>('RA budsjett 2023'!C45)</f>
        <v>0</v>
      </c>
      <c r="D46" s="87"/>
      <c r="E46" s="255" t="s">
        <v>87</v>
      </c>
      <c r="F46" s="256"/>
      <c r="G46" s="11">
        <v>0</v>
      </c>
      <c r="H46" s="66">
        <f>SUM('RA budsjett 2023'!I45)</f>
        <v>0</v>
      </c>
      <c r="I46" s="61">
        <f>SUM(H46)-G46</f>
        <v>0</v>
      </c>
    </row>
    <row r="47" spans="1:9" x14ac:dyDescent="0.2">
      <c r="A47" s="56"/>
      <c r="B47" s="99"/>
      <c r="C47" s="277"/>
      <c r="D47" s="252"/>
      <c r="E47" s="252"/>
      <c r="F47" s="252"/>
      <c r="G47" s="74">
        <f>SUM(G43:G46)</f>
        <v>0</v>
      </c>
      <c r="H47" s="75">
        <f>SUM(H43:H46)</f>
        <v>0</v>
      </c>
      <c r="I47" s="76">
        <f>SUM(H47)-G47</f>
        <v>0</v>
      </c>
    </row>
    <row r="48" spans="1:9" x14ac:dyDescent="0.2">
      <c r="B48" s="98"/>
      <c r="C48" s="278" t="s">
        <v>51</v>
      </c>
      <c r="D48" s="254"/>
      <c r="E48" s="254"/>
      <c r="F48" s="254"/>
      <c r="G48" s="254"/>
      <c r="H48" s="254"/>
      <c r="I48" s="254"/>
    </row>
    <row r="49" spans="1:9" x14ac:dyDescent="0.2">
      <c r="B49" s="98"/>
      <c r="C49" s="8" t="s">
        <v>4</v>
      </c>
      <c r="D49" s="87"/>
      <c r="E49" s="255" t="s">
        <v>87</v>
      </c>
      <c r="F49" s="256"/>
      <c r="G49" s="11">
        <v>0</v>
      </c>
      <c r="H49" s="66">
        <f>SUM('RA budsjett 2023'!I48)</f>
        <v>0</v>
      </c>
      <c r="I49" s="61">
        <f t="shared" ref="I49:I53" si="3">SUM(H49)-G49</f>
        <v>0</v>
      </c>
    </row>
    <row r="50" spans="1:9" x14ac:dyDescent="0.2">
      <c r="B50" s="98"/>
      <c r="C50" s="8" t="s">
        <v>37</v>
      </c>
      <c r="D50" s="87"/>
      <c r="E50" s="255" t="s">
        <v>87</v>
      </c>
      <c r="F50" s="256"/>
      <c r="G50" s="11">
        <v>0</v>
      </c>
      <c r="H50" s="66">
        <f>SUM('RA budsjett 2023'!I49)</f>
        <v>0</v>
      </c>
      <c r="I50" s="61">
        <f t="shared" si="3"/>
        <v>0</v>
      </c>
    </row>
    <row r="51" spans="1:9" x14ac:dyDescent="0.2">
      <c r="B51" s="98"/>
      <c r="C51" s="8" t="s">
        <v>14</v>
      </c>
      <c r="D51" s="87"/>
      <c r="E51" s="255" t="s">
        <v>87</v>
      </c>
      <c r="F51" s="256"/>
      <c r="G51" s="11">
        <v>0</v>
      </c>
      <c r="H51" s="66">
        <f>SUM('RA budsjett 2023'!I50)</f>
        <v>0</v>
      </c>
      <c r="I51" s="61">
        <f t="shared" si="3"/>
        <v>0</v>
      </c>
    </row>
    <row r="52" spans="1:9" x14ac:dyDescent="0.2">
      <c r="B52" s="98"/>
      <c r="C52" s="8" t="s">
        <v>67</v>
      </c>
      <c r="D52" s="88"/>
      <c r="E52" s="27" t="s">
        <v>59</v>
      </c>
      <c r="F52" s="11">
        <f>SUM('RA budsjett 2023'!H51)</f>
        <v>0</v>
      </c>
      <c r="G52" s="11">
        <f>SUM(D52*F52)</f>
        <v>0</v>
      </c>
      <c r="H52" s="66">
        <f>SUM('RA budsjett 2023'!I51)</f>
        <v>0</v>
      </c>
      <c r="I52" s="61">
        <f t="shared" si="3"/>
        <v>0</v>
      </c>
    </row>
    <row r="53" spans="1:9" x14ac:dyDescent="0.2">
      <c r="B53" s="98"/>
      <c r="C53" s="8" t="s">
        <v>150</v>
      </c>
      <c r="D53" s="88"/>
      <c r="E53" s="27" t="s">
        <v>59</v>
      </c>
      <c r="F53" s="11">
        <f>SUM('RA budsjett 2023'!H52)</f>
        <v>0</v>
      </c>
      <c r="G53" s="11">
        <f>SUM(D53*F53)</f>
        <v>0</v>
      </c>
      <c r="H53" s="66">
        <f>SUM('RA budsjett 2023'!I52)</f>
        <v>0</v>
      </c>
      <c r="I53" s="61">
        <f t="shared" si="3"/>
        <v>0</v>
      </c>
    </row>
    <row r="54" spans="1:9" x14ac:dyDescent="0.2">
      <c r="A54" s="56"/>
      <c r="B54" s="99"/>
      <c r="C54" s="280"/>
      <c r="D54" s="280"/>
      <c r="E54" s="280"/>
      <c r="F54" s="280"/>
      <c r="G54" s="208">
        <f>SUM(G49:G53)</f>
        <v>0</v>
      </c>
      <c r="H54" s="75">
        <f>SUM(H49:H53)</f>
        <v>0</v>
      </c>
      <c r="I54" s="80">
        <f t="shared" ref="I54" si="4">SUM(H54)-G54</f>
        <v>0</v>
      </c>
    </row>
    <row r="55" spans="1:9" x14ac:dyDescent="0.2">
      <c r="B55" s="98"/>
      <c r="C55" s="260" t="s">
        <v>30</v>
      </c>
      <c r="D55" s="252"/>
      <c r="E55" s="252"/>
      <c r="F55" s="252"/>
      <c r="G55" s="210">
        <f>SUM(G23,G33,G41,G47,G54)</f>
        <v>0</v>
      </c>
      <c r="H55" s="209">
        <f>SUM('RA budsjett 2023'!I54)</f>
        <v>0</v>
      </c>
      <c r="I55" s="211">
        <f>SUM(H55)-G55</f>
        <v>0</v>
      </c>
    </row>
    <row r="56" spans="1:9" x14ac:dyDescent="0.2">
      <c r="B56" s="98"/>
      <c r="C56" s="21" t="s">
        <v>85</v>
      </c>
      <c r="D56" s="90">
        <f>('RA budsjett 2023'!D55)</f>
        <v>0</v>
      </c>
      <c r="E56" s="257" t="s">
        <v>99</v>
      </c>
      <c r="F56" s="257"/>
      <c r="G56" s="12">
        <f>SUM(D56/100)*G55</f>
        <v>0</v>
      </c>
      <c r="H56" s="66">
        <f>SUM('RA budsjett 2023'!I55)</f>
        <v>0</v>
      </c>
      <c r="I56" s="61">
        <f>SUM(H56)-G56</f>
        <v>0</v>
      </c>
    </row>
    <row r="57" spans="1:9" x14ac:dyDescent="0.2">
      <c r="B57" s="98"/>
      <c r="C57" s="260" t="s">
        <v>31</v>
      </c>
      <c r="D57" s="256"/>
      <c r="E57" s="256"/>
      <c r="F57" s="256"/>
      <c r="G57" s="30">
        <f>SUM(G55:G56)</f>
        <v>0</v>
      </c>
      <c r="H57" s="66">
        <f>SUM(H55:H56)</f>
        <v>0</v>
      </c>
      <c r="I57" s="61">
        <f>SUM(H57)-G57</f>
        <v>0</v>
      </c>
    </row>
    <row r="58" spans="1:9" x14ac:dyDescent="0.2">
      <c r="B58" s="98"/>
      <c r="C58" s="8" t="s">
        <v>100</v>
      </c>
      <c r="D58" s="8">
        <v>60</v>
      </c>
      <c r="E58" s="258" t="s">
        <v>99</v>
      </c>
      <c r="F58" s="259"/>
      <c r="G58" s="12">
        <f>SUM(G57*0.6)</f>
        <v>0</v>
      </c>
      <c r="H58" s="66">
        <f>SUM('RA budsjett 2023'!I57)</f>
        <v>0</v>
      </c>
      <c r="I58" s="61">
        <f>SUM(H58)-G58</f>
        <v>0</v>
      </c>
    </row>
    <row r="59" spans="1:9" s="22" customFormat="1" ht="25.5" customHeight="1" x14ac:dyDescent="0.25">
      <c r="A59" s="58"/>
      <c r="B59" s="101"/>
      <c r="C59" s="47" t="s">
        <v>101</v>
      </c>
      <c r="D59" s="48"/>
      <c r="E59" s="48"/>
      <c r="F59" s="49"/>
      <c r="G59" s="35">
        <f>SUM(G57:G58)</f>
        <v>0</v>
      </c>
      <c r="H59" s="82">
        <f>SUM('RA budsjett 2023'!I58)</f>
        <v>0</v>
      </c>
      <c r="I59" s="83">
        <f>SUM(H59)-G59</f>
        <v>0</v>
      </c>
    </row>
    <row r="60" spans="1:9" s="22" customFormat="1" ht="25.5" customHeight="1" x14ac:dyDescent="0.2">
      <c r="A60" s="59"/>
      <c r="B60" s="113"/>
      <c r="C60" s="263"/>
      <c r="D60" s="252"/>
      <c r="E60" s="252"/>
      <c r="F60" s="252"/>
      <c r="G60" s="252"/>
      <c r="H60" s="252"/>
      <c r="I60" s="63" t="s">
        <v>93</v>
      </c>
    </row>
    <row r="61" spans="1:9" x14ac:dyDescent="0.2">
      <c r="B61" s="98"/>
      <c r="C61" s="251"/>
      <c r="D61" s="252"/>
      <c r="E61" s="252"/>
      <c r="F61" s="252"/>
      <c r="G61" s="252"/>
      <c r="H61" s="252"/>
      <c r="I61" s="61"/>
    </row>
    <row r="62" spans="1:9" x14ac:dyDescent="0.2">
      <c r="B62" s="98"/>
      <c r="C62" s="45"/>
      <c r="D62" s="4"/>
      <c r="E62" s="50" t="s">
        <v>56</v>
      </c>
      <c r="F62" s="51"/>
      <c r="G62" s="64">
        <f>SUM(G59)</f>
        <v>0</v>
      </c>
      <c r="H62" s="65">
        <f>SUM('RA budsjett 2023'!I61)</f>
        <v>0</v>
      </c>
      <c r="I62" s="62">
        <f>SUM(H62)-G62</f>
        <v>0</v>
      </c>
    </row>
    <row r="63" spans="1:9" x14ac:dyDescent="0.2">
      <c r="A63" s="54"/>
      <c r="B63" s="114"/>
      <c r="C63" s="264"/>
      <c r="D63" s="259"/>
      <c r="E63" s="259"/>
      <c r="F63" s="259"/>
      <c r="G63" s="259"/>
      <c r="H63" s="259"/>
      <c r="I63" s="259"/>
    </row>
    <row r="64" spans="1:9" s="24" customFormat="1" ht="36" customHeight="1" x14ac:dyDescent="0.25">
      <c r="A64" s="60"/>
      <c r="B64" s="115"/>
      <c r="C64" s="261" t="s">
        <v>33</v>
      </c>
      <c r="D64" s="262"/>
      <c r="E64" s="262"/>
      <c r="F64" s="262"/>
      <c r="G64" s="36" t="s">
        <v>3</v>
      </c>
      <c r="H64" s="73" t="s">
        <v>86</v>
      </c>
      <c r="I64" s="34" t="s">
        <v>89</v>
      </c>
    </row>
    <row r="65" spans="1:9" x14ac:dyDescent="0.2">
      <c r="B65" s="100"/>
      <c r="C65" s="278" t="s">
        <v>130</v>
      </c>
      <c r="D65" s="254"/>
      <c r="E65" s="254"/>
      <c r="F65" s="254"/>
      <c r="G65" s="254"/>
      <c r="H65" s="254"/>
      <c r="I65" s="254"/>
    </row>
    <row r="66" spans="1:9" x14ac:dyDescent="0.2">
      <c r="B66" s="98"/>
      <c r="C66" s="21" t="s">
        <v>129</v>
      </c>
      <c r="D66" s="87"/>
      <c r="E66" s="27" t="s">
        <v>60</v>
      </c>
      <c r="F66" s="11"/>
      <c r="G66" s="12">
        <f>SUM(D66*F66)</f>
        <v>0</v>
      </c>
      <c r="H66" s="66">
        <f>SUM('RA budsjett 2023'!I65)</f>
        <v>0</v>
      </c>
      <c r="I66" s="61">
        <f>SUM(H66-G66)</f>
        <v>0</v>
      </c>
    </row>
    <row r="67" spans="1:9" x14ac:dyDescent="0.2">
      <c r="B67" s="98"/>
      <c r="C67" s="21" t="s">
        <v>134</v>
      </c>
      <c r="D67" s="87"/>
      <c r="E67" s="27" t="s">
        <v>61</v>
      </c>
      <c r="F67" s="11"/>
      <c r="G67" s="12">
        <f t="shared" ref="G67:G73" si="5">SUM(D67*F67)</f>
        <v>0</v>
      </c>
      <c r="H67" s="66">
        <f>SUM('RA budsjett 2023'!I66)</f>
        <v>0</v>
      </c>
      <c r="I67" s="61">
        <f t="shared" ref="I67:I108" si="6">SUM(H67-G67)</f>
        <v>0</v>
      </c>
    </row>
    <row r="68" spans="1:9" x14ac:dyDescent="0.2">
      <c r="B68" s="98"/>
      <c r="C68" s="21" t="s">
        <v>131</v>
      </c>
      <c r="D68" s="87"/>
      <c r="E68" s="27" t="s">
        <v>60</v>
      </c>
      <c r="F68" s="11"/>
      <c r="G68" s="12">
        <f t="shared" si="5"/>
        <v>0</v>
      </c>
      <c r="H68" s="66">
        <f>SUM('RA budsjett 2023'!I67)</f>
        <v>0</v>
      </c>
      <c r="I68" s="61">
        <f t="shared" si="6"/>
        <v>0</v>
      </c>
    </row>
    <row r="69" spans="1:9" x14ac:dyDescent="0.2">
      <c r="B69" s="98"/>
      <c r="C69" s="46" t="s">
        <v>22</v>
      </c>
      <c r="D69" s="87"/>
      <c r="E69" s="27" t="s">
        <v>61</v>
      </c>
      <c r="F69" s="11"/>
      <c r="G69" s="12">
        <f t="shared" si="5"/>
        <v>0</v>
      </c>
      <c r="H69" s="66">
        <f>SUM('RA budsjett 2023'!I68)</f>
        <v>0</v>
      </c>
      <c r="I69" s="61">
        <f t="shared" si="6"/>
        <v>0</v>
      </c>
    </row>
    <row r="70" spans="1:9" x14ac:dyDescent="0.2">
      <c r="B70" s="98"/>
      <c r="C70" s="21" t="s">
        <v>132</v>
      </c>
      <c r="D70" s="87"/>
      <c r="E70" s="27" t="s">
        <v>60</v>
      </c>
      <c r="F70" s="11"/>
      <c r="G70" s="12">
        <f t="shared" si="5"/>
        <v>0</v>
      </c>
      <c r="H70" s="66">
        <f>SUM('RA budsjett 2023'!I69)</f>
        <v>0</v>
      </c>
      <c r="I70" s="61">
        <f t="shared" si="6"/>
        <v>0</v>
      </c>
    </row>
    <row r="71" spans="1:9" x14ac:dyDescent="0.2">
      <c r="B71" s="98"/>
      <c r="C71" s="21" t="s">
        <v>133</v>
      </c>
      <c r="D71" s="87"/>
      <c r="E71" s="27" t="s">
        <v>60</v>
      </c>
      <c r="F71" s="11"/>
      <c r="G71" s="12">
        <f t="shared" si="5"/>
        <v>0</v>
      </c>
      <c r="H71" s="66">
        <f>SUM('RA budsjett 2023'!I70)</f>
        <v>0</v>
      </c>
      <c r="I71" s="61">
        <f t="shared" si="6"/>
        <v>0</v>
      </c>
    </row>
    <row r="72" spans="1:9" x14ac:dyDescent="0.2">
      <c r="B72" s="98"/>
      <c r="C72" s="23" t="s">
        <v>27</v>
      </c>
      <c r="D72" s="87"/>
      <c r="E72" s="27" t="s">
        <v>61</v>
      </c>
      <c r="F72" s="11"/>
      <c r="G72" s="11">
        <f t="shared" si="5"/>
        <v>0</v>
      </c>
      <c r="H72" s="66">
        <f>SUM('RA budsjett 2023'!I71)</f>
        <v>0</v>
      </c>
      <c r="I72" s="61">
        <f t="shared" si="6"/>
        <v>0</v>
      </c>
    </row>
    <row r="73" spans="1:9" x14ac:dyDescent="0.2">
      <c r="B73" s="98"/>
      <c r="C73" s="23" t="s">
        <v>16</v>
      </c>
      <c r="D73" s="87"/>
      <c r="E73" s="27" t="s">
        <v>59</v>
      </c>
      <c r="F73" s="11"/>
      <c r="G73" s="11">
        <f t="shared" si="5"/>
        <v>0</v>
      </c>
      <c r="H73" s="66">
        <f>SUM('RA budsjett 2023'!I72)</f>
        <v>0</v>
      </c>
      <c r="I73" s="61">
        <f t="shared" si="6"/>
        <v>0</v>
      </c>
    </row>
    <row r="74" spans="1:9" x14ac:dyDescent="0.2">
      <c r="B74" s="98"/>
      <c r="C74" s="255" t="s">
        <v>156</v>
      </c>
      <c r="D74" s="256"/>
      <c r="E74" s="256"/>
      <c r="F74" s="256"/>
      <c r="G74" s="11">
        <v>0</v>
      </c>
      <c r="H74" s="279"/>
      <c r="I74" s="279"/>
    </row>
    <row r="75" spans="1:9" x14ac:dyDescent="0.2">
      <c r="B75" s="98"/>
      <c r="C75" s="256"/>
      <c r="D75" s="252"/>
      <c r="E75" s="252"/>
      <c r="F75" s="252"/>
      <c r="G75" s="77">
        <f>SUM(G66:G74)</f>
        <v>0</v>
      </c>
      <c r="H75" s="81">
        <f>SUM(H66:H73)</f>
        <v>0</v>
      </c>
      <c r="I75" s="76">
        <f t="shared" si="6"/>
        <v>0</v>
      </c>
    </row>
    <row r="76" spans="1:9" x14ac:dyDescent="0.2">
      <c r="A76" s="57"/>
      <c r="B76" s="100"/>
      <c r="C76" s="253" t="s">
        <v>103</v>
      </c>
      <c r="D76" s="254"/>
      <c r="E76" s="254"/>
      <c r="F76" s="254"/>
      <c r="G76" s="254"/>
      <c r="H76" s="254"/>
      <c r="I76" s="254"/>
    </row>
    <row r="77" spans="1:9" x14ac:dyDescent="0.2">
      <c r="B77" s="98"/>
      <c r="C77" s="21" t="s">
        <v>91</v>
      </c>
      <c r="D77" s="213"/>
      <c r="E77" s="213"/>
      <c r="F77" s="213"/>
      <c r="G77" s="18">
        <v>0</v>
      </c>
      <c r="H77" s="66">
        <f>SUM('RA budsjett 2023'!I75)</f>
        <v>0</v>
      </c>
      <c r="I77" s="61">
        <f t="shared" si="6"/>
        <v>0</v>
      </c>
    </row>
    <row r="78" spans="1:9" x14ac:dyDescent="0.2">
      <c r="B78" s="98"/>
      <c r="C78" s="21" t="s">
        <v>94</v>
      </c>
      <c r="D78" s="213"/>
      <c r="E78" s="213"/>
      <c r="F78" s="213"/>
      <c r="G78" s="18">
        <v>0</v>
      </c>
      <c r="H78" s="66">
        <f>SUM('RA budsjett 2023'!I76)</f>
        <v>0</v>
      </c>
      <c r="I78" s="61">
        <f t="shared" si="6"/>
        <v>0</v>
      </c>
    </row>
    <row r="79" spans="1:9" x14ac:dyDescent="0.2">
      <c r="B79" s="98"/>
      <c r="C79" s="21" t="s">
        <v>155</v>
      </c>
      <c r="D79" s="213"/>
      <c r="E79" s="213"/>
      <c r="F79" s="213"/>
      <c r="G79" s="18">
        <v>0</v>
      </c>
      <c r="H79" s="66">
        <f>SUM('RA budsjett 2023'!I77)</f>
        <v>0</v>
      </c>
      <c r="I79" s="61">
        <f t="shared" si="6"/>
        <v>0</v>
      </c>
    </row>
    <row r="80" spans="1:9" x14ac:dyDescent="0.2">
      <c r="B80" s="98"/>
      <c r="C80" s="21" t="s">
        <v>90</v>
      </c>
      <c r="D80" s="213"/>
      <c r="E80" s="213"/>
      <c r="F80" s="213"/>
      <c r="G80" s="18">
        <v>0</v>
      </c>
      <c r="H80" s="66">
        <f>SUM('RA budsjett 2023'!I78)</f>
        <v>0</v>
      </c>
      <c r="I80" s="61">
        <f t="shared" si="6"/>
        <v>0</v>
      </c>
    </row>
    <row r="81" spans="1:9" x14ac:dyDescent="0.2">
      <c r="B81" s="98"/>
      <c r="C81" s="44">
        <f>('RA budsjett 2023'!C79)</f>
        <v>0</v>
      </c>
      <c r="D81" s="213"/>
      <c r="E81" s="213"/>
      <c r="F81" s="213"/>
      <c r="G81" s="18">
        <v>0</v>
      </c>
      <c r="H81" s="66">
        <f>SUM('RA budsjett 2023'!I79)</f>
        <v>0</v>
      </c>
      <c r="I81" s="61">
        <f t="shared" si="6"/>
        <v>0</v>
      </c>
    </row>
    <row r="82" spans="1:9" x14ac:dyDescent="0.2">
      <c r="B82" s="98"/>
      <c r="C82" s="44">
        <f>('RA budsjett 2023'!C80)</f>
        <v>0</v>
      </c>
      <c r="D82" s="213"/>
      <c r="E82" s="213"/>
      <c r="F82" s="213"/>
      <c r="G82" s="18">
        <v>0</v>
      </c>
      <c r="H82" s="66">
        <f>SUM('RA budsjett 2023'!I80)</f>
        <v>0</v>
      </c>
      <c r="I82" s="61">
        <f t="shared" si="6"/>
        <v>0</v>
      </c>
    </row>
    <row r="83" spans="1:9" x14ac:dyDescent="0.2">
      <c r="A83" s="56"/>
      <c r="B83" s="98"/>
      <c r="C83" s="43"/>
      <c r="D83" s="252"/>
      <c r="E83" s="252"/>
      <c r="F83" s="252"/>
      <c r="G83" s="77">
        <f>SUM(G77:G82)</f>
        <v>0</v>
      </c>
      <c r="H83" s="75">
        <f>SUM(H77:H82)</f>
        <v>0</v>
      </c>
      <c r="I83" s="76">
        <f t="shared" si="6"/>
        <v>0</v>
      </c>
    </row>
    <row r="84" spans="1:9" x14ac:dyDescent="0.2">
      <c r="B84" s="100"/>
      <c r="C84" s="253" t="s">
        <v>104</v>
      </c>
      <c r="D84" s="254"/>
      <c r="E84" s="254"/>
      <c r="F84" s="254"/>
      <c r="G84" s="254"/>
      <c r="H84" s="254"/>
      <c r="I84" s="254"/>
    </row>
    <row r="85" spans="1:9" x14ac:dyDescent="0.2">
      <c r="B85" s="98"/>
      <c r="C85" s="8" t="s">
        <v>152</v>
      </c>
      <c r="D85" s="213"/>
      <c r="E85" s="213"/>
      <c r="F85" s="213"/>
      <c r="G85" s="18">
        <v>0</v>
      </c>
      <c r="H85" s="66">
        <f>SUM('RA budsjett 2023'!I83)</f>
        <v>0</v>
      </c>
      <c r="I85" s="61">
        <f>SUM(H85-G85)</f>
        <v>0</v>
      </c>
    </row>
    <row r="86" spans="1:9" x14ac:dyDescent="0.2">
      <c r="B86" s="98"/>
      <c r="C86" s="23" t="s">
        <v>24</v>
      </c>
      <c r="D86" s="213"/>
      <c r="E86" s="213"/>
      <c r="F86" s="213"/>
      <c r="G86" s="18">
        <v>0</v>
      </c>
      <c r="H86" s="66">
        <f>SUM('RA budsjett 2023'!I84)</f>
        <v>0</v>
      </c>
      <c r="I86" s="61">
        <f>SUM(H86-G86)</f>
        <v>0</v>
      </c>
    </row>
    <row r="87" spans="1:9" x14ac:dyDescent="0.2">
      <c r="B87" s="98"/>
      <c r="C87" s="21" t="s">
        <v>92</v>
      </c>
      <c r="D87" s="213"/>
      <c r="E87" s="213"/>
      <c r="F87" s="213"/>
      <c r="G87" s="18">
        <v>0</v>
      </c>
      <c r="H87" s="66">
        <f>SUM('RA budsjett 2023'!I85)</f>
        <v>0</v>
      </c>
      <c r="I87" s="61">
        <f t="shared" si="6"/>
        <v>0</v>
      </c>
    </row>
    <row r="88" spans="1:9" x14ac:dyDescent="0.2">
      <c r="B88" s="98"/>
      <c r="C88" s="21" t="s">
        <v>95</v>
      </c>
      <c r="D88" s="213"/>
      <c r="E88" s="213"/>
      <c r="F88" s="213"/>
      <c r="G88" s="18">
        <v>0</v>
      </c>
      <c r="H88" s="66">
        <f>SUM('RA budsjett 2023'!I86)</f>
        <v>0</v>
      </c>
      <c r="I88" s="61">
        <f t="shared" si="6"/>
        <v>0</v>
      </c>
    </row>
    <row r="89" spans="1:9" x14ac:dyDescent="0.2">
      <c r="B89" s="98"/>
      <c r="C89" s="21" t="s">
        <v>96</v>
      </c>
      <c r="D89" s="213"/>
      <c r="E89" s="213"/>
      <c r="F89" s="213"/>
      <c r="G89" s="18">
        <v>0</v>
      </c>
      <c r="H89" s="66">
        <f>SUM('RA budsjett 2023'!I87)</f>
        <v>0</v>
      </c>
      <c r="I89" s="61">
        <f t="shared" si="6"/>
        <v>0</v>
      </c>
    </row>
    <row r="90" spans="1:9" x14ac:dyDescent="0.2">
      <c r="B90" s="98"/>
      <c r="C90" s="44">
        <f>('RA budsjett 2023'!C88)</f>
        <v>0</v>
      </c>
      <c r="D90" s="213"/>
      <c r="E90" s="213"/>
      <c r="F90" s="213"/>
      <c r="G90" s="18">
        <v>0</v>
      </c>
      <c r="H90" s="66">
        <f>SUM('RA budsjett 2023'!I88)</f>
        <v>0</v>
      </c>
      <c r="I90" s="61">
        <f t="shared" si="6"/>
        <v>0</v>
      </c>
    </row>
    <row r="91" spans="1:9" x14ac:dyDescent="0.2">
      <c r="B91" s="98"/>
      <c r="C91" s="44">
        <f>('RA budsjett 2023'!C89)</f>
        <v>0</v>
      </c>
      <c r="D91" s="213"/>
      <c r="E91" s="213"/>
      <c r="F91" s="213"/>
      <c r="G91" s="18">
        <v>0</v>
      </c>
      <c r="H91" s="66">
        <f>SUM('RA budsjett 2023'!I89)</f>
        <v>0</v>
      </c>
      <c r="I91" s="61">
        <f t="shared" si="6"/>
        <v>0</v>
      </c>
    </row>
    <row r="92" spans="1:9" x14ac:dyDescent="0.2">
      <c r="B92" s="99"/>
      <c r="C92" s="78"/>
      <c r="D92" s="269"/>
      <c r="E92" s="269"/>
      <c r="F92" s="269"/>
      <c r="G92" s="79">
        <f>SUM(G86:G91)</f>
        <v>0</v>
      </c>
      <c r="H92" s="81">
        <f>SUM(H86:H91)</f>
        <v>0</v>
      </c>
      <c r="I92" s="80">
        <f t="shared" si="6"/>
        <v>0</v>
      </c>
    </row>
    <row r="93" spans="1:9" x14ac:dyDescent="0.2">
      <c r="A93" s="57"/>
      <c r="B93" s="98"/>
      <c r="C93" s="272" t="s">
        <v>102</v>
      </c>
      <c r="D93" s="252"/>
      <c r="E93" s="252"/>
      <c r="F93" s="252"/>
      <c r="G93" s="252"/>
      <c r="H93" s="252"/>
      <c r="I93" s="252"/>
    </row>
    <row r="94" spans="1:9" ht="12.75" customHeight="1" x14ac:dyDescent="0.2">
      <c r="B94" s="98"/>
      <c r="C94" s="28" t="s">
        <v>4</v>
      </c>
      <c r="D94" s="223"/>
      <c r="E94" s="223"/>
      <c r="F94" s="223"/>
      <c r="G94" s="11">
        <v>0</v>
      </c>
      <c r="H94" s="66">
        <f>SUM('RA budsjett 2023'!I92)</f>
        <v>0</v>
      </c>
      <c r="I94" s="61">
        <f t="shared" si="6"/>
        <v>0</v>
      </c>
    </row>
    <row r="95" spans="1:9" x14ac:dyDescent="0.2">
      <c r="B95" s="98"/>
      <c r="C95" s="23" t="s">
        <v>35</v>
      </c>
      <c r="D95" s="223"/>
      <c r="E95" s="223"/>
      <c r="F95" s="223"/>
      <c r="G95" s="11">
        <v>0</v>
      </c>
      <c r="H95" s="66">
        <f>SUM('RA budsjett 2023'!I93)</f>
        <v>0</v>
      </c>
      <c r="I95" s="61">
        <f t="shared" si="6"/>
        <v>0</v>
      </c>
    </row>
    <row r="96" spans="1:9" x14ac:dyDescent="0.2">
      <c r="B96" s="98"/>
      <c r="C96" s="46" t="s">
        <v>38</v>
      </c>
      <c r="D96" s="226"/>
      <c r="E96" s="223"/>
      <c r="F96" s="223"/>
      <c r="G96" s="11">
        <v>0</v>
      </c>
      <c r="H96" s="66">
        <f>SUM('RA budsjett 2023'!I94)</f>
        <v>0</v>
      </c>
      <c r="I96" s="61">
        <f t="shared" si="6"/>
        <v>0</v>
      </c>
    </row>
    <row r="97" spans="1:9" x14ac:dyDescent="0.2">
      <c r="B97" s="98"/>
      <c r="C97" s="21" t="s">
        <v>107</v>
      </c>
      <c r="D97" s="226"/>
      <c r="E97" s="223"/>
      <c r="F97" s="223"/>
      <c r="G97" s="11">
        <v>0</v>
      </c>
      <c r="H97" s="66">
        <f>SUM('RA budsjett 2023'!I95)</f>
        <v>0</v>
      </c>
      <c r="I97" s="61">
        <f t="shared" si="6"/>
        <v>0</v>
      </c>
    </row>
    <row r="98" spans="1:9" x14ac:dyDescent="0.2">
      <c r="B98" s="98"/>
      <c r="C98" s="23" t="s">
        <v>36</v>
      </c>
      <c r="D98" s="223"/>
      <c r="E98" s="223"/>
      <c r="F98" s="223"/>
      <c r="G98" s="11">
        <v>0</v>
      </c>
      <c r="H98" s="66">
        <f>SUM('RA budsjett 2023'!I96)</f>
        <v>0</v>
      </c>
      <c r="I98" s="61">
        <f t="shared" si="6"/>
        <v>0</v>
      </c>
    </row>
    <row r="99" spans="1:9" x14ac:dyDescent="0.2">
      <c r="B99" s="98"/>
      <c r="C99" s="23" t="s">
        <v>15</v>
      </c>
      <c r="D99" s="223"/>
      <c r="E99" s="223"/>
      <c r="F99" s="223"/>
      <c r="G99" s="11">
        <v>0</v>
      </c>
      <c r="H99" s="66">
        <f>SUM('RA budsjett 2023'!I97)</f>
        <v>0</v>
      </c>
      <c r="I99" s="61">
        <f t="shared" si="6"/>
        <v>0</v>
      </c>
    </row>
    <row r="100" spans="1:9" x14ac:dyDescent="0.2">
      <c r="B100" s="98"/>
      <c r="C100" s="23" t="s">
        <v>26</v>
      </c>
      <c r="D100" s="223"/>
      <c r="E100" s="223"/>
      <c r="F100" s="223"/>
      <c r="G100" s="11">
        <v>0</v>
      </c>
      <c r="H100" s="66">
        <f>SUM('RA budsjett 2023'!I98)</f>
        <v>0</v>
      </c>
      <c r="I100" s="61">
        <f t="shared" si="6"/>
        <v>0</v>
      </c>
    </row>
    <row r="101" spans="1:9" x14ac:dyDescent="0.2">
      <c r="B101" s="98"/>
      <c r="C101" s="21" t="s">
        <v>84</v>
      </c>
      <c r="D101" s="223"/>
      <c r="E101" s="223"/>
      <c r="F101" s="223"/>
      <c r="G101" s="11">
        <v>0</v>
      </c>
      <c r="H101" s="66">
        <f>SUM('RA budsjett 2023'!I99)</f>
        <v>0</v>
      </c>
      <c r="I101" s="61">
        <f t="shared" si="6"/>
        <v>0</v>
      </c>
    </row>
    <row r="102" spans="1:9" x14ac:dyDescent="0.2">
      <c r="B102" s="98"/>
      <c r="C102" s="44">
        <f>('RA budsjett 2023'!C100)</f>
        <v>0</v>
      </c>
      <c r="D102" s="223"/>
      <c r="E102" s="223"/>
      <c r="F102" s="223"/>
      <c r="G102" s="11">
        <v>0</v>
      </c>
      <c r="H102" s="66">
        <f>SUM('RA budsjett 2023'!I100)</f>
        <v>0</v>
      </c>
      <c r="I102" s="61">
        <f t="shared" si="6"/>
        <v>0</v>
      </c>
    </row>
    <row r="103" spans="1:9" x14ac:dyDescent="0.2">
      <c r="B103" s="98"/>
      <c r="C103" s="44">
        <f>('RA budsjett 2023'!C101)</f>
        <v>0</v>
      </c>
      <c r="D103" s="223"/>
      <c r="E103" s="223"/>
      <c r="F103" s="223"/>
      <c r="G103" s="11">
        <v>0</v>
      </c>
      <c r="H103" s="66">
        <f>SUM('RA budsjett 2023'!I101)</f>
        <v>0</v>
      </c>
      <c r="I103" s="61">
        <f t="shared" si="6"/>
        <v>0</v>
      </c>
    </row>
    <row r="104" spans="1:9" x14ac:dyDescent="0.2">
      <c r="B104" s="98"/>
      <c r="C104" s="19"/>
      <c r="D104" s="269"/>
      <c r="E104" s="269"/>
      <c r="F104" s="269"/>
      <c r="G104" s="79">
        <f>SUM(G94:G103)</f>
        <v>0</v>
      </c>
      <c r="H104" s="75">
        <f>SUM(H94:H103)</f>
        <v>0</v>
      </c>
      <c r="I104" s="80">
        <f t="shared" si="6"/>
        <v>0</v>
      </c>
    </row>
    <row r="105" spans="1:9" x14ac:dyDescent="0.2">
      <c r="A105" s="57"/>
      <c r="B105" s="100"/>
      <c r="C105" s="39" t="s">
        <v>42</v>
      </c>
      <c r="D105" s="270"/>
      <c r="E105" s="271"/>
      <c r="F105" s="271"/>
      <c r="G105" s="89">
        <v>0</v>
      </c>
      <c r="H105" s="85">
        <f>SUM('RA budsjett 2023'!I103)</f>
        <v>0</v>
      </c>
      <c r="I105" s="84">
        <f t="shared" si="6"/>
        <v>0</v>
      </c>
    </row>
    <row r="106" spans="1:9" x14ac:dyDescent="0.2">
      <c r="B106" s="98"/>
      <c r="C106" s="25"/>
      <c r="D106" s="267"/>
      <c r="E106" s="268"/>
      <c r="F106" s="268"/>
      <c r="G106" s="268"/>
      <c r="H106" s="66"/>
      <c r="I106" s="61"/>
    </row>
    <row r="107" spans="1:9" s="22" customFormat="1" ht="25.5" customHeight="1" x14ac:dyDescent="0.25">
      <c r="A107" s="58"/>
      <c r="B107" s="58"/>
      <c r="C107" s="37" t="s">
        <v>46</v>
      </c>
      <c r="D107" s="72"/>
      <c r="E107" s="42"/>
      <c r="F107" s="41" t="s">
        <v>43</v>
      </c>
      <c r="G107" s="35">
        <f>SUM(G75+G83+G92+G104+G105)</f>
        <v>0</v>
      </c>
      <c r="H107" s="67">
        <f>SUM('RA budsjett 2023'!I105)</f>
        <v>0</v>
      </c>
      <c r="I107" s="69">
        <f t="shared" si="6"/>
        <v>0</v>
      </c>
    </row>
    <row r="108" spans="1:9" s="22" customFormat="1" ht="25.5" customHeight="1" thickBot="1" x14ac:dyDescent="0.3">
      <c r="A108" s="58"/>
      <c r="B108" s="58"/>
      <c r="C108" s="37" t="s">
        <v>8</v>
      </c>
      <c r="D108" s="71"/>
      <c r="E108" s="42"/>
      <c r="F108" s="41" t="s">
        <v>43</v>
      </c>
      <c r="G108" s="38">
        <f>SUM(G59+G107)</f>
        <v>0</v>
      </c>
      <c r="H108" s="68">
        <f>SUM('RA budsjett 2023'!I106)</f>
        <v>0</v>
      </c>
      <c r="I108" s="70">
        <f t="shared" si="6"/>
        <v>0</v>
      </c>
    </row>
    <row r="109" spans="1:9" s="22" customFormat="1" ht="25.5" customHeight="1" thickTop="1" x14ac:dyDescent="0.25">
      <c r="A109" s="59"/>
      <c r="B109" s="59"/>
      <c r="C109" s="31"/>
      <c r="D109" s="32"/>
      <c r="E109" s="33"/>
      <c r="F109" s="33"/>
      <c r="G109" s="33"/>
    </row>
    <row r="110" spans="1:9" s="22" customFormat="1" ht="12.75" customHeight="1" x14ac:dyDescent="0.25">
      <c r="A110" s="59"/>
      <c r="B110" s="59"/>
      <c r="C110" s="31"/>
      <c r="D110" s="32"/>
      <c r="E110" s="33"/>
      <c r="F110" s="33"/>
      <c r="G110" s="33"/>
    </row>
    <row r="111" spans="1:9" x14ac:dyDescent="0.2">
      <c r="C111" s="252"/>
      <c r="D111" s="252"/>
      <c r="E111" s="252"/>
      <c r="F111" s="252"/>
    </row>
    <row r="112" spans="1:9" x14ac:dyDescent="0.2">
      <c r="F112" t="s">
        <v>62</v>
      </c>
      <c r="G112" s="40"/>
      <c r="H112" s="40"/>
      <c r="I112" s="40"/>
    </row>
    <row r="115" spans="6:9" x14ac:dyDescent="0.2">
      <c r="F115" t="s">
        <v>63</v>
      </c>
      <c r="G115" s="40"/>
      <c r="H115" s="40"/>
      <c r="I115" s="40"/>
    </row>
  </sheetData>
  <sheetProtection password="FA28" sheet="1" objects="1" scenarios="1" selectLockedCells="1"/>
  <mergeCells count="96">
    <mergeCell ref="H74:I74"/>
    <mergeCell ref="C74:F74"/>
    <mergeCell ref="C32:F32"/>
    <mergeCell ref="E36:F36"/>
    <mergeCell ref="E37:F37"/>
    <mergeCell ref="E38:F38"/>
    <mergeCell ref="C65:I65"/>
    <mergeCell ref="C55:F55"/>
    <mergeCell ref="C41:F41"/>
    <mergeCell ref="C47:F47"/>
    <mergeCell ref="E35:F35"/>
    <mergeCell ref="C54:F54"/>
    <mergeCell ref="C34:I34"/>
    <mergeCell ref="C42:I42"/>
    <mergeCell ref="C48:I48"/>
    <mergeCell ref="E39:F39"/>
    <mergeCell ref="C14:G14"/>
    <mergeCell ref="C15:F15"/>
    <mergeCell ref="C23:F23"/>
    <mergeCell ref="C33:F33"/>
    <mergeCell ref="E20:F20"/>
    <mergeCell ref="E21:F21"/>
    <mergeCell ref="E22:F22"/>
    <mergeCell ref="E25:F25"/>
    <mergeCell ref="E31:F31"/>
    <mergeCell ref="C16:I16"/>
    <mergeCell ref="C24:I24"/>
    <mergeCell ref="E26:F26"/>
    <mergeCell ref="E27:F27"/>
    <mergeCell ref="E28:F28"/>
    <mergeCell ref="E29:F29"/>
    <mergeCell ref="E30:F30"/>
    <mergeCell ref="D86:F86"/>
    <mergeCell ref="D87:F87"/>
    <mergeCell ref="D88:F88"/>
    <mergeCell ref="D89:F89"/>
    <mergeCell ref="D101:F101"/>
    <mergeCell ref="D90:F90"/>
    <mergeCell ref="D91:F91"/>
    <mergeCell ref="D94:F94"/>
    <mergeCell ref="D95:F95"/>
    <mergeCell ref="C93:I93"/>
    <mergeCell ref="D92:F92"/>
    <mergeCell ref="C111:F111"/>
    <mergeCell ref="C1:I1"/>
    <mergeCell ref="E17:F17"/>
    <mergeCell ref="E18:F18"/>
    <mergeCell ref="E19:F19"/>
    <mergeCell ref="D102:F102"/>
    <mergeCell ref="D103:F103"/>
    <mergeCell ref="D106:G106"/>
    <mergeCell ref="D104:F104"/>
    <mergeCell ref="D105:F105"/>
    <mergeCell ref="D96:F96"/>
    <mergeCell ref="D97:F97"/>
    <mergeCell ref="D98:F98"/>
    <mergeCell ref="D99:F99"/>
    <mergeCell ref="D100:F100"/>
    <mergeCell ref="C84:I84"/>
    <mergeCell ref="D83:F83"/>
    <mergeCell ref="E49:F49"/>
    <mergeCell ref="E50:F50"/>
    <mergeCell ref="E51:F51"/>
    <mergeCell ref="E56:F56"/>
    <mergeCell ref="E58:F58"/>
    <mergeCell ref="C57:F57"/>
    <mergeCell ref="D78:F78"/>
    <mergeCell ref="D80:F80"/>
    <mergeCell ref="D81:F81"/>
    <mergeCell ref="D82:F82"/>
    <mergeCell ref="C64:F64"/>
    <mergeCell ref="C75:F75"/>
    <mergeCell ref="D77:F77"/>
    <mergeCell ref="C60:H60"/>
    <mergeCell ref="C63:I63"/>
    <mergeCell ref="E40:F40"/>
    <mergeCell ref="E43:F43"/>
    <mergeCell ref="E44:F44"/>
    <mergeCell ref="E45:F45"/>
    <mergeCell ref="E46:F46"/>
    <mergeCell ref="D79:F79"/>
    <mergeCell ref="D85:F85"/>
    <mergeCell ref="C13:H13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2:I12"/>
    <mergeCell ref="D11:I11"/>
    <mergeCell ref="C61:H61"/>
    <mergeCell ref="C76:I76"/>
  </mergeCells>
  <pageMargins left="0.70866141732283472" right="0.70866141732283472" top="0.78740157480314965" bottom="0.78740157480314965" header="0.31496062992125984" footer="0.31496062992125984"/>
  <pageSetup paperSize="9" scale="84" fitToHeight="2" orientation="portrait" verticalDpi="1200" r:id="rId1"/>
  <headerFooter alignWithMargins="0">
    <oddHeader>&amp;CSide &amp;P av &amp;N</oddHeader>
    <oddFooter>&amp;CRegnskap - Oppsummering RA</oddFooter>
  </headerFooter>
  <rowBreaks count="1" manualBreakCount="1">
    <brk id="60" min="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workbookViewId="0">
      <selection activeCell="C7" sqref="C7"/>
    </sheetView>
  </sheetViews>
  <sheetFormatPr baseColWidth="10" defaultRowHeight="12.75" x14ac:dyDescent="0.2"/>
  <cols>
    <col min="2" max="2" width="8.140625" customWidth="1"/>
    <col min="3" max="3" width="10.28515625" customWidth="1"/>
    <col min="4" max="4" width="10.42578125" style="51" customWidth="1"/>
  </cols>
  <sheetData>
    <row r="1" spans="1:8" ht="15" x14ac:dyDescent="0.25">
      <c r="A1" s="1" t="s">
        <v>50</v>
      </c>
      <c r="B1" s="1"/>
      <c r="D1" s="116"/>
    </row>
    <row r="2" spans="1:8" ht="15" x14ac:dyDescent="0.25">
      <c r="A2" s="1" t="s">
        <v>159</v>
      </c>
      <c r="B2" s="1"/>
      <c r="D2" s="116"/>
    </row>
    <row r="4" spans="1:8" x14ac:dyDescent="0.2">
      <c r="B4" s="91"/>
      <c r="C4" s="92"/>
      <c r="D4" s="117"/>
    </row>
    <row r="5" spans="1:8" ht="32.25" customHeight="1" x14ac:dyDescent="0.35">
      <c r="A5" s="2"/>
      <c r="B5" s="95" t="s">
        <v>109</v>
      </c>
      <c r="C5" s="96" t="s">
        <v>108</v>
      </c>
      <c r="D5" s="96" t="s">
        <v>110</v>
      </c>
    </row>
    <row r="6" spans="1:8" ht="13.9" customHeight="1" x14ac:dyDescent="0.2">
      <c r="B6" s="92">
        <v>0</v>
      </c>
      <c r="C6" s="92"/>
      <c r="D6" s="118">
        <v>0</v>
      </c>
    </row>
    <row r="7" spans="1:8" ht="15" x14ac:dyDescent="0.25">
      <c r="B7" s="93">
        <v>40</v>
      </c>
      <c r="C7" s="282">
        <v>437900</v>
      </c>
      <c r="D7" s="119">
        <f>ROUND((C7-400)/1950,1)</f>
        <v>224.4</v>
      </c>
      <c r="G7" s="120"/>
      <c r="H7" s="132"/>
    </row>
    <row r="8" spans="1:8" ht="15" x14ac:dyDescent="0.25">
      <c r="B8" s="93">
        <v>41</v>
      </c>
      <c r="C8" s="282">
        <v>443000</v>
      </c>
      <c r="D8" s="119">
        <f t="shared" ref="D8:D68" si="0">ROUND((C8-400)/1950,1)</f>
        <v>227</v>
      </c>
      <c r="G8" s="120"/>
      <c r="H8" s="132"/>
    </row>
    <row r="9" spans="1:8" ht="15" x14ac:dyDescent="0.25">
      <c r="B9" s="93">
        <v>42</v>
      </c>
      <c r="C9" s="282">
        <v>448900</v>
      </c>
      <c r="D9" s="119">
        <f t="shared" si="0"/>
        <v>230</v>
      </c>
      <c r="G9" s="120"/>
      <c r="H9" s="132"/>
    </row>
    <row r="10" spans="1:8" ht="15" x14ac:dyDescent="0.25">
      <c r="B10" s="93">
        <v>43</v>
      </c>
      <c r="C10" s="282">
        <v>454500</v>
      </c>
      <c r="D10" s="119">
        <f t="shared" si="0"/>
        <v>232.9</v>
      </c>
      <c r="G10" s="120"/>
      <c r="H10" s="132"/>
    </row>
    <row r="11" spans="1:8" ht="15" x14ac:dyDescent="0.25">
      <c r="B11" s="93">
        <v>44</v>
      </c>
      <c r="C11" s="282">
        <v>460600</v>
      </c>
      <c r="D11" s="119">
        <f t="shared" si="0"/>
        <v>236</v>
      </c>
      <c r="G11" s="120"/>
      <c r="H11" s="132"/>
    </row>
    <row r="12" spans="1:8" ht="15" x14ac:dyDescent="0.25">
      <c r="B12" s="93">
        <v>45</v>
      </c>
      <c r="C12" s="282">
        <v>466600</v>
      </c>
      <c r="D12" s="119">
        <f t="shared" si="0"/>
        <v>239.1</v>
      </c>
      <c r="G12" s="120"/>
      <c r="H12" s="132"/>
    </row>
    <row r="13" spans="1:8" ht="15" x14ac:dyDescent="0.25">
      <c r="B13" s="93">
        <v>46</v>
      </c>
      <c r="C13" s="282">
        <v>472900</v>
      </c>
      <c r="D13" s="119">
        <f t="shared" si="0"/>
        <v>242.3</v>
      </c>
      <c r="G13" s="120"/>
      <c r="H13" s="132"/>
    </row>
    <row r="14" spans="1:8" ht="15" x14ac:dyDescent="0.25">
      <c r="B14" s="93">
        <v>47</v>
      </c>
      <c r="C14" s="282">
        <v>480900</v>
      </c>
      <c r="D14" s="119">
        <f t="shared" si="0"/>
        <v>246.4</v>
      </c>
      <c r="G14" s="120"/>
      <c r="H14" s="132"/>
    </row>
    <row r="15" spans="1:8" ht="15" x14ac:dyDescent="0.25">
      <c r="B15" s="93">
        <v>48</v>
      </c>
      <c r="C15" s="282">
        <v>487800</v>
      </c>
      <c r="D15" s="119">
        <f t="shared" si="0"/>
        <v>249.9</v>
      </c>
      <c r="G15" s="120"/>
      <c r="H15" s="132"/>
    </row>
    <row r="16" spans="1:8" ht="15" x14ac:dyDescent="0.25">
      <c r="B16" s="93">
        <v>49</v>
      </c>
      <c r="C16" s="282">
        <v>495200</v>
      </c>
      <c r="D16" s="119">
        <f t="shared" si="0"/>
        <v>253.7</v>
      </c>
      <c r="G16" s="120"/>
      <c r="H16" s="132"/>
    </row>
    <row r="17" spans="2:8" ht="15" x14ac:dyDescent="0.25">
      <c r="B17" s="93">
        <v>50</v>
      </c>
      <c r="C17" s="282">
        <v>502300</v>
      </c>
      <c r="D17" s="119">
        <f t="shared" si="0"/>
        <v>257.39999999999998</v>
      </c>
      <c r="G17" s="120"/>
      <c r="H17" s="132"/>
    </row>
    <row r="18" spans="2:8" ht="15" x14ac:dyDescent="0.25">
      <c r="B18" s="93">
        <v>51</v>
      </c>
      <c r="C18" s="282">
        <v>509300</v>
      </c>
      <c r="D18" s="119">
        <f t="shared" si="0"/>
        <v>261</v>
      </c>
      <c r="G18" s="120"/>
      <c r="H18" s="132"/>
    </row>
    <row r="19" spans="2:8" ht="15" x14ac:dyDescent="0.25">
      <c r="B19" s="93">
        <v>52</v>
      </c>
      <c r="C19" s="282">
        <v>516800</v>
      </c>
      <c r="D19" s="119">
        <f t="shared" si="0"/>
        <v>264.8</v>
      </c>
      <c r="G19" s="120"/>
      <c r="H19" s="132"/>
    </row>
    <row r="20" spans="2:8" ht="15" x14ac:dyDescent="0.25">
      <c r="B20" s="93">
        <v>53</v>
      </c>
      <c r="C20" s="282">
        <v>524700</v>
      </c>
      <c r="D20" s="119">
        <f t="shared" si="0"/>
        <v>268.89999999999998</v>
      </c>
      <c r="G20" s="120"/>
      <c r="H20" s="132"/>
    </row>
    <row r="21" spans="2:8" ht="15" x14ac:dyDescent="0.25">
      <c r="B21" s="93">
        <v>54</v>
      </c>
      <c r="C21" s="282">
        <v>532200</v>
      </c>
      <c r="D21" s="119">
        <f t="shared" si="0"/>
        <v>272.7</v>
      </c>
      <c r="G21" s="120"/>
      <c r="H21" s="132"/>
    </row>
    <row r="22" spans="2:8" ht="15" x14ac:dyDescent="0.25">
      <c r="B22" s="93">
        <v>55</v>
      </c>
      <c r="C22" s="282">
        <v>540500</v>
      </c>
      <c r="D22" s="119">
        <f t="shared" si="0"/>
        <v>277</v>
      </c>
      <c r="G22" s="120"/>
      <c r="H22" s="132"/>
    </row>
    <row r="23" spans="2:8" ht="15" x14ac:dyDescent="0.25">
      <c r="B23" s="93">
        <v>56</v>
      </c>
      <c r="C23" s="282">
        <v>548600</v>
      </c>
      <c r="D23" s="119">
        <f t="shared" si="0"/>
        <v>281.10000000000002</v>
      </c>
      <c r="G23" s="120"/>
      <c r="H23" s="132"/>
    </row>
    <row r="24" spans="2:8" ht="15" x14ac:dyDescent="0.25">
      <c r="B24" s="93">
        <v>57</v>
      </c>
      <c r="C24" s="282">
        <v>557100</v>
      </c>
      <c r="D24" s="119">
        <f t="shared" si="0"/>
        <v>285.5</v>
      </c>
      <c r="G24" s="120"/>
      <c r="H24" s="132"/>
    </row>
    <row r="25" spans="2:8" ht="15" x14ac:dyDescent="0.25">
      <c r="B25" s="93">
        <v>58</v>
      </c>
      <c r="C25" s="282">
        <v>565900</v>
      </c>
      <c r="D25" s="119">
        <f t="shared" si="0"/>
        <v>290</v>
      </c>
      <c r="G25" s="120"/>
      <c r="H25" s="132"/>
    </row>
    <row r="26" spans="2:8" ht="15" x14ac:dyDescent="0.25">
      <c r="B26" s="93">
        <v>59</v>
      </c>
      <c r="C26" s="282">
        <v>575400</v>
      </c>
      <c r="D26" s="119">
        <f t="shared" si="0"/>
        <v>294.89999999999998</v>
      </c>
      <c r="G26" s="120"/>
      <c r="H26" s="132"/>
    </row>
    <row r="27" spans="2:8" ht="15" x14ac:dyDescent="0.25">
      <c r="B27" s="93">
        <v>60</v>
      </c>
      <c r="C27" s="282">
        <v>584500</v>
      </c>
      <c r="D27" s="119">
        <f t="shared" si="0"/>
        <v>299.5</v>
      </c>
      <c r="G27" s="120"/>
      <c r="H27" s="132"/>
    </row>
    <row r="28" spans="2:8" ht="15" x14ac:dyDescent="0.25">
      <c r="B28" s="93">
        <v>61</v>
      </c>
      <c r="C28" s="282">
        <v>594500</v>
      </c>
      <c r="D28" s="119">
        <f t="shared" si="0"/>
        <v>304.7</v>
      </c>
      <c r="G28" s="120"/>
      <c r="H28" s="132"/>
    </row>
    <row r="29" spans="2:8" ht="15" x14ac:dyDescent="0.25">
      <c r="B29" s="93">
        <v>62</v>
      </c>
      <c r="C29" s="282">
        <v>604900</v>
      </c>
      <c r="D29" s="119">
        <f t="shared" si="0"/>
        <v>310</v>
      </c>
      <c r="G29" s="120"/>
      <c r="H29" s="132"/>
    </row>
    <row r="30" spans="2:8" ht="15" x14ac:dyDescent="0.25">
      <c r="B30" s="93">
        <v>63</v>
      </c>
      <c r="C30" s="282">
        <v>615700</v>
      </c>
      <c r="D30" s="119">
        <f t="shared" si="0"/>
        <v>315.5</v>
      </c>
      <c r="G30" s="120"/>
      <c r="H30" s="132"/>
    </row>
    <row r="31" spans="2:8" ht="15" x14ac:dyDescent="0.25">
      <c r="B31" s="93">
        <v>64</v>
      </c>
      <c r="C31" s="282">
        <v>624500</v>
      </c>
      <c r="D31" s="119">
        <f t="shared" si="0"/>
        <v>320.10000000000002</v>
      </c>
      <c r="G31" s="120"/>
      <c r="H31" s="132"/>
    </row>
    <row r="32" spans="2:8" ht="15" x14ac:dyDescent="0.25">
      <c r="B32" s="93">
        <v>65</v>
      </c>
      <c r="C32" s="282">
        <v>635400</v>
      </c>
      <c r="D32" s="119">
        <f t="shared" si="0"/>
        <v>325.60000000000002</v>
      </c>
      <c r="G32" s="120"/>
      <c r="H32" s="132"/>
    </row>
    <row r="33" spans="2:8" ht="15" x14ac:dyDescent="0.25">
      <c r="B33" s="93">
        <v>66</v>
      </c>
      <c r="C33" s="282">
        <v>646000</v>
      </c>
      <c r="D33" s="119">
        <f t="shared" si="0"/>
        <v>331.1</v>
      </c>
      <c r="G33" s="120"/>
      <c r="H33" s="132"/>
    </row>
    <row r="34" spans="2:8" ht="15" x14ac:dyDescent="0.25">
      <c r="B34" s="93">
        <v>67</v>
      </c>
      <c r="C34" s="282">
        <v>657300</v>
      </c>
      <c r="D34" s="119">
        <f t="shared" si="0"/>
        <v>336.9</v>
      </c>
      <c r="G34" s="120"/>
      <c r="H34" s="132"/>
    </row>
    <row r="35" spans="2:8" ht="15" x14ac:dyDescent="0.25">
      <c r="B35" s="93">
        <v>68</v>
      </c>
      <c r="C35" s="282">
        <v>667700</v>
      </c>
      <c r="D35" s="119">
        <f t="shared" si="0"/>
        <v>342.2</v>
      </c>
      <c r="G35" s="120"/>
      <c r="H35" s="132"/>
    </row>
    <row r="36" spans="2:8" ht="15" x14ac:dyDescent="0.25">
      <c r="B36" s="93">
        <v>69</v>
      </c>
      <c r="C36" s="282">
        <v>679700</v>
      </c>
      <c r="D36" s="119">
        <f t="shared" si="0"/>
        <v>348.4</v>
      </c>
      <c r="G36" s="120"/>
      <c r="H36" s="132"/>
    </row>
    <row r="37" spans="2:8" ht="15" x14ac:dyDescent="0.25">
      <c r="B37" s="93">
        <v>70</v>
      </c>
      <c r="C37" s="282">
        <v>692400</v>
      </c>
      <c r="D37" s="119">
        <f t="shared" si="0"/>
        <v>354.9</v>
      </c>
      <c r="G37" s="120"/>
      <c r="H37" s="132"/>
    </row>
    <row r="38" spans="2:8" ht="15" x14ac:dyDescent="0.25">
      <c r="B38" s="93">
        <v>71</v>
      </c>
      <c r="C38" s="282">
        <v>708000</v>
      </c>
      <c r="D38" s="119">
        <f t="shared" si="0"/>
        <v>362.9</v>
      </c>
      <c r="G38" s="120"/>
      <c r="H38" s="132"/>
    </row>
    <row r="39" spans="2:8" ht="15" x14ac:dyDescent="0.25">
      <c r="B39" s="93">
        <v>72</v>
      </c>
      <c r="C39" s="282">
        <v>720100</v>
      </c>
      <c r="D39" s="119">
        <f t="shared" si="0"/>
        <v>369.1</v>
      </c>
      <c r="G39" s="120"/>
      <c r="H39" s="132"/>
    </row>
    <row r="40" spans="2:8" ht="15" x14ac:dyDescent="0.25">
      <c r="B40" s="93">
        <v>73</v>
      </c>
      <c r="C40" s="282">
        <v>732300</v>
      </c>
      <c r="D40" s="119">
        <f t="shared" si="0"/>
        <v>375.3</v>
      </c>
      <c r="G40" s="120"/>
      <c r="H40" s="132"/>
    </row>
    <row r="41" spans="2:8" ht="15" x14ac:dyDescent="0.25">
      <c r="B41" s="93">
        <v>74</v>
      </c>
      <c r="C41" s="282">
        <v>745000</v>
      </c>
      <c r="D41" s="119">
        <f t="shared" si="0"/>
        <v>381.8</v>
      </c>
      <c r="G41" s="120"/>
      <c r="H41" s="132"/>
    </row>
    <row r="42" spans="2:8" ht="15" x14ac:dyDescent="0.25">
      <c r="B42" s="93">
        <v>75</v>
      </c>
      <c r="C42" s="282">
        <v>759100</v>
      </c>
      <c r="D42" s="119">
        <f t="shared" si="0"/>
        <v>389.1</v>
      </c>
      <c r="G42" s="120"/>
      <c r="H42" s="132"/>
    </row>
    <row r="43" spans="2:8" ht="15" x14ac:dyDescent="0.25">
      <c r="B43" s="93">
        <v>76</v>
      </c>
      <c r="C43" s="282">
        <v>777900</v>
      </c>
      <c r="D43" s="119">
        <f t="shared" si="0"/>
        <v>398.7</v>
      </c>
      <c r="G43" s="120"/>
      <c r="H43" s="132"/>
    </row>
    <row r="44" spans="2:8" ht="15" x14ac:dyDescent="0.25">
      <c r="B44" s="93">
        <v>77</v>
      </c>
      <c r="C44" s="282">
        <v>796600</v>
      </c>
      <c r="D44" s="119">
        <f t="shared" si="0"/>
        <v>408.3</v>
      </c>
      <c r="G44" s="120"/>
      <c r="H44" s="132"/>
    </row>
    <row r="45" spans="2:8" ht="15" x14ac:dyDescent="0.25">
      <c r="B45" s="93">
        <v>78</v>
      </c>
      <c r="C45" s="282">
        <v>821100</v>
      </c>
      <c r="D45" s="119">
        <f t="shared" si="0"/>
        <v>420.9</v>
      </c>
      <c r="G45" s="120"/>
      <c r="H45" s="132"/>
    </row>
    <row r="46" spans="2:8" ht="15" x14ac:dyDescent="0.25">
      <c r="B46" s="93">
        <v>79</v>
      </c>
      <c r="C46" s="282">
        <v>845900</v>
      </c>
      <c r="D46" s="119">
        <f t="shared" si="0"/>
        <v>433.6</v>
      </c>
      <c r="G46" s="120"/>
      <c r="H46" s="132"/>
    </row>
    <row r="47" spans="2:8" ht="15" x14ac:dyDescent="0.25">
      <c r="B47" s="93">
        <v>80</v>
      </c>
      <c r="C47" s="282">
        <v>870900</v>
      </c>
      <c r="D47" s="119">
        <f t="shared" si="0"/>
        <v>446.4</v>
      </c>
      <c r="G47" s="120"/>
      <c r="H47" s="132"/>
    </row>
    <row r="48" spans="2:8" ht="15" x14ac:dyDescent="0.25">
      <c r="B48" s="93">
        <v>81</v>
      </c>
      <c r="C48" s="282">
        <v>895500</v>
      </c>
      <c r="D48" s="119">
        <f t="shared" si="0"/>
        <v>459</v>
      </c>
      <c r="G48" s="120"/>
      <c r="H48" s="132"/>
    </row>
    <row r="49" spans="2:8" ht="15" x14ac:dyDescent="0.25">
      <c r="B49" s="93">
        <v>82</v>
      </c>
      <c r="C49" s="282">
        <v>919200</v>
      </c>
      <c r="D49" s="119">
        <f t="shared" si="0"/>
        <v>471.2</v>
      </c>
      <c r="G49" s="120"/>
      <c r="H49" s="132"/>
    </row>
    <row r="50" spans="2:8" ht="15" x14ac:dyDescent="0.25">
      <c r="B50" s="93">
        <v>83</v>
      </c>
      <c r="C50" s="282">
        <v>942700</v>
      </c>
      <c r="D50" s="119">
        <f t="shared" si="0"/>
        <v>483.2</v>
      </c>
      <c r="G50" s="120"/>
      <c r="H50" s="132"/>
    </row>
    <row r="51" spans="2:8" ht="15" x14ac:dyDescent="0.25">
      <c r="B51" s="93">
        <v>84</v>
      </c>
      <c r="C51" s="282">
        <v>966300</v>
      </c>
      <c r="D51" s="119">
        <f t="shared" si="0"/>
        <v>495.3</v>
      </c>
      <c r="G51" s="120"/>
      <c r="H51" s="132"/>
    </row>
    <row r="52" spans="2:8" ht="15" x14ac:dyDescent="0.25">
      <c r="B52" s="93">
        <v>85</v>
      </c>
      <c r="C52" s="282">
        <v>996000</v>
      </c>
      <c r="D52" s="119">
        <f t="shared" si="0"/>
        <v>510.6</v>
      </c>
      <c r="G52" s="120"/>
      <c r="H52" s="132"/>
    </row>
    <row r="53" spans="2:8" ht="15" x14ac:dyDescent="0.25">
      <c r="B53" s="93">
        <v>86</v>
      </c>
      <c r="C53" s="282">
        <v>1025200</v>
      </c>
      <c r="D53" s="119">
        <f t="shared" si="0"/>
        <v>525.5</v>
      </c>
      <c r="G53" s="120"/>
      <c r="H53" s="132"/>
    </row>
    <row r="54" spans="2:8" ht="15" x14ac:dyDescent="0.25">
      <c r="B54" s="93">
        <v>87</v>
      </c>
      <c r="C54" s="282">
        <v>1055200</v>
      </c>
      <c r="D54" s="119">
        <f t="shared" si="0"/>
        <v>540.9</v>
      </c>
      <c r="G54" s="120"/>
      <c r="H54" s="132"/>
    </row>
    <row r="55" spans="2:8" ht="15" x14ac:dyDescent="0.25">
      <c r="B55" s="93">
        <v>88</v>
      </c>
      <c r="C55" s="282">
        <v>1078600</v>
      </c>
      <c r="D55" s="119">
        <f t="shared" si="0"/>
        <v>552.9</v>
      </c>
      <c r="G55" s="120"/>
      <c r="H55" s="132"/>
    </row>
    <row r="56" spans="2:8" ht="15" x14ac:dyDescent="0.25">
      <c r="B56" s="93">
        <v>89</v>
      </c>
      <c r="C56" s="282">
        <v>1102200</v>
      </c>
      <c r="D56" s="119">
        <f t="shared" si="0"/>
        <v>565</v>
      </c>
      <c r="G56" s="120"/>
      <c r="H56" s="132"/>
    </row>
    <row r="57" spans="2:8" ht="15" x14ac:dyDescent="0.25">
      <c r="B57" s="93">
        <v>90</v>
      </c>
      <c r="C57" s="282">
        <v>1125800</v>
      </c>
      <c r="D57" s="119">
        <f t="shared" si="0"/>
        <v>577.1</v>
      </c>
      <c r="G57" s="120"/>
      <c r="H57" s="132"/>
    </row>
    <row r="58" spans="2:8" ht="15" x14ac:dyDescent="0.25">
      <c r="B58" s="93">
        <v>91</v>
      </c>
      <c r="C58" s="282">
        <v>1149700</v>
      </c>
      <c r="D58" s="119">
        <f t="shared" si="0"/>
        <v>589.4</v>
      </c>
      <c r="G58" s="120"/>
      <c r="H58" s="132"/>
    </row>
    <row r="59" spans="2:8" ht="15" x14ac:dyDescent="0.25">
      <c r="B59" s="93">
        <v>92</v>
      </c>
      <c r="C59" s="282">
        <v>1173100</v>
      </c>
      <c r="D59" s="119">
        <f t="shared" si="0"/>
        <v>601.4</v>
      </c>
      <c r="G59" s="120"/>
      <c r="H59" s="132"/>
    </row>
    <row r="60" spans="2:8" ht="15" x14ac:dyDescent="0.25">
      <c r="B60" s="93">
        <v>93</v>
      </c>
      <c r="C60" s="282">
        <v>1196800</v>
      </c>
      <c r="D60" s="119">
        <f t="shared" si="0"/>
        <v>613.5</v>
      </c>
      <c r="G60" s="120"/>
      <c r="H60" s="132"/>
    </row>
    <row r="61" spans="2:8" ht="15" x14ac:dyDescent="0.25">
      <c r="B61" s="93">
        <v>94</v>
      </c>
      <c r="C61" s="282">
        <v>1220400</v>
      </c>
      <c r="D61" s="119">
        <f t="shared" si="0"/>
        <v>625.6</v>
      </c>
      <c r="G61" s="120"/>
      <c r="H61" s="132"/>
    </row>
    <row r="62" spans="2:8" ht="15" x14ac:dyDescent="0.25">
      <c r="B62" s="93">
        <v>95</v>
      </c>
      <c r="C62" s="282">
        <v>1244200</v>
      </c>
      <c r="D62" s="119">
        <f t="shared" si="0"/>
        <v>637.79999999999995</v>
      </c>
      <c r="G62" s="120"/>
      <c r="H62" s="132"/>
    </row>
    <row r="63" spans="2:8" ht="15" x14ac:dyDescent="0.25">
      <c r="B63" s="93">
        <v>96</v>
      </c>
      <c r="C63" s="282">
        <v>1267300</v>
      </c>
      <c r="D63" s="119">
        <f t="shared" si="0"/>
        <v>649.70000000000005</v>
      </c>
      <c r="G63" s="120"/>
      <c r="H63" s="132"/>
    </row>
    <row r="64" spans="2:8" ht="15" x14ac:dyDescent="0.25">
      <c r="B64" s="93">
        <v>97</v>
      </c>
      <c r="C64" s="282">
        <v>1290500</v>
      </c>
      <c r="D64" s="119">
        <f t="shared" si="0"/>
        <v>661.6</v>
      </c>
      <c r="G64" s="120"/>
      <c r="H64" s="132"/>
    </row>
    <row r="65" spans="2:7" ht="15" x14ac:dyDescent="0.25">
      <c r="B65" s="94">
        <v>98</v>
      </c>
      <c r="C65" s="282">
        <v>1313600</v>
      </c>
      <c r="D65" s="119">
        <f t="shared" si="0"/>
        <v>673.4</v>
      </c>
      <c r="G65" s="120"/>
    </row>
    <row r="66" spans="2:7" ht="15" x14ac:dyDescent="0.25">
      <c r="B66" s="93">
        <v>99</v>
      </c>
      <c r="C66" s="282">
        <v>1335800</v>
      </c>
      <c r="D66" s="119">
        <f t="shared" si="0"/>
        <v>684.8</v>
      </c>
    </row>
    <row r="67" spans="2:7" ht="15" x14ac:dyDescent="0.25">
      <c r="B67" s="93">
        <v>100</v>
      </c>
      <c r="C67" s="282">
        <v>1357900</v>
      </c>
      <c r="D67" s="119">
        <f t="shared" si="0"/>
        <v>696.2</v>
      </c>
    </row>
    <row r="68" spans="2:7" ht="15" x14ac:dyDescent="0.25">
      <c r="B68" s="93">
        <v>101</v>
      </c>
      <c r="C68" s="282">
        <v>1380100</v>
      </c>
      <c r="D68" s="119">
        <f t="shared" si="0"/>
        <v>707.5</v>
      </c>
    </row>
  </sheetData>
  <sheetProtection algorithmName="SHA-512" hashValue="fyUeqYA5ZXViVZXDuMuvO6Kh5emv2FQvaSIsPAY58H4K2/1lGncfdaSCKQ8jYeAYletqfgtw9PsAIuwMMs1QIQ==" saltValue="ZwMOdqo8+Sz9+QpKOvgtpQ==" spinCount="100000" sheet="1" selectLockedCells="1" selectUnlockedCells="1"/>
  <phoneticPr fontId="0" type="noConversion"/>
  <pageMargins left="0.78740157499999996" right="0.78740157499999996" top="0.984251969" bottom="0.984251969" header="0.5" footer="0.5"/>
  <pageSetup paperSize="9"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F048254AE4E4FB4385F22370F6106" ma:contentTypeVersion="6" ma:contentTypeDescription="Opprett et nytt dokument." ma:contentTypeScope="" ma:versionID="fbd98f9c0d89d743f255c608ef4405c7">
  <xsd:schema xmlns:xsd="http://www.w3.org/2001/XMLSchema" xmlns:xs="http://www.w3.org/2001/XMLSchema" xmlns:p="http://schemas.microsoft.com/office/2006/metadata/properties" xmlns:ns2="16edfbd7-6a38-47e6-a2bb-b5d89c06d598" xmlns:ns3="f687a681-f70c-4a64-85c3-6258dbaeb138" targetNamespace="http://schemas.microsoft.com/office/2006/metadata/properties" ma:root="true" ma:fieldsID="5a16976800524a1c9bc8415fd9c1722b" ns2:_="" ns3:_="">
    <xsd:import namespace="16edfbd7-6a38-47e6-a2bb-b5d89c06d598"/>
    <xsd:import namespace="f687a681-f70c-4a64-85c3-6258dbaeb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dfbd7-6a38-47e6-a2bb-b5d89c06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7a681-f70c-4a64-85c3-6258dbaeb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A8E711-E862-42F3-AB6D-A1A388EBAC07}"/>
</file>

<file path=customXml/itemProps2.xml><?xml version="1.0" encoding="utf-8"?>
<ds:datastoreItem xmlns:ds="http://schemas.openxmlformats.org/officeDocument/2006/customXml" ds:itemID="{BBDD7DF1-187A-4BAE-A289-22C22E5E2466}"/>
</file>

<file path=customXml/itemProps3.xml><?xml version="1.0" encoding="utf-8"?>
<ds:datastoreItem xmlns:ds="http://schemas.openxmlformats.org/officeDocument/2006/customXml" ds:itemID="{FA1132E9-2460-4BA7-A2D3-412C23630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RA budsjett 2023</vt:lpstr>
      <vt:lpstr>RA regnskap - oppsummering</vt:lpstr>
      <vt:lpstr>Timelønnstabell C mai 2023</vt:lpstr>
      <vt:lpstr>'RA budsjett 2023'!Utskriftsområde</vt:lpstr>
      <vt:lpstr>'RA regnskap - oppsummering'!Utskriftsområde</vt:lpstr>
    </vt:vector>
  </TitlesOfParts>
  <Company>Riksantikvaren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Jan-Erik G. Eriksson</dc:creator>
  <cp:lastModifiedBy>Gundersen, Jostein</cp:lastModifiedBy>
  <cp:lastPrinted>2016-05-10T12:50:17Z</cp:lastPrinted>
  <dcterms:created xsi:type="dcterms:W3CDTF">2008-05-13T10:39:33Z</dcterms:created>
  <dcterms:modified xsi:type="dcterms:W3CDTF">2023-05-03T09:25:38Z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0x010100E5DF048254AE4E4FB4385F22370F6106</vt:lpwstr>
  </property>
</Properties>
</file>